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420" windowHeight="4452" tabRatio="885" activeTab="3"/>
  </bookViews>
  <sheets>
    <sheet name="bs" sheetId="1" r:id="rId1"/>
    <sheet name="earnings" sheetId="2" r:id="rId2"/>
    <sheet name="Shareholders Equity" sheetId="3" r:id="rId3"/>
    <sheet name="changes " sheetId="4" r:id="rId4"/>
  </sheets>
  <definedNames>
    <definedName name="_xlnm.Print_Area" localSheetId="0">'bs'!$A$1:$I$42</definedName>
    <definedName name="_xlnm.Print_Area" localSheetId="3">'changes '!$A$1:$K$46</definedName>
    <definedName name="_xlnm.Print_Area" localSheetId="1">'earnings'!$A$1:$J$37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H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J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
</t>
        </r>
      </text>
    </comment>
    <comment ref="H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J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H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Filtran acq. schedule</t>
        </r>
      </text>
    </comment>
    <comment ref="H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Filtran acq. schedule</t>
        </r>
      </text>
    </comment>
  </commentList>
</comments>
</file>

<file path=xl/sharedStrings.xml><?xml version="1.0" encoding="utf-8"?>
<sst xmlns="http://schemas.openxmlformats.org/spreadsheetml/2006/main" count="148" uniqueCount="114">
  <si>
    <t>EXPENSES</t>
  </si>
  <si>
    <t>ASSETS</t>
  </si>
  <si>
    <t>CURRENT</t>
  </si>
  <si>
    <t>Prepaid expenses</t>
  </si>
  <si>
    <t>LIABILITIES</t>
  </si>
  <si>
    <t>SHAREHOLDERS' EQUITY</t>
  </si>
  <si>
    <t>INVESTING</t>
  </si>
  <si>
    <t>FINANCING</t>
  </si>
  <si>
    <t>Cash</t>
  </si>
  <si>
    <t>FIRAN TECHNOLOGY GROUP CORPORATION</t>
  </si>
  <si>
    <t>SALES</t>
  </si>
  <si>
    <t>Selling, general and administrative</t>
  </si>
  <si>
    <t>(in thousands of dollars)</t>
  </si>
  <si>
    <t>Share capital</t>
  </si>
  <si>
    <t>Deficit</t>
  </si>
  <si>
    <t>Interest expense on long-term debt</t>
  </si>
  <si>
    <t>DISCLOSURE OF CASH PAYMENTS</t>
  </si>
  <si>
    <t>NET CASH FLOW</t>
  </si>
  <si>
    <t xml:space="preserve">Accounts receivable </t>
  </si>
  <si>
    <t>Effects of foreign exchange rate changes on cash flow</t>
  </si>
  <si>
    <t>Accumulated</t>
  </si>
  <si>
    <t>Other</t>
  </si>
  <si>
    <t>Total Deficit</t>
  </si>
  <si>
    <t>Total</t>
  </si>
  <si>
    <t>Common</t>
  </si>
  <si>
    <t>Preferred</t>
  </si>
  <si>
    <t>Contributed</t>
  </si>
  <si>
    <t>Comprehensive</t>
  </si>
  <si>
    <t>and</t>
  </si>
  <si>
    <t>Shareholders'</t>
  </si>
  <si>
    <t>Shares</t>
  </si>
  <si>
    <t>Capital</t>
  </si>
  <si>
    <t>Surplus</t>
  </si>
  <si>
    <t>Equity</t>
  </si>
  <si>
    <t>Balance, November 30, 2006</t>
  </si>
  <si>
    <t>Other comprehensive income:</t>
  </si>
  <si>
    <t xml:space="preserve">Stock based compensation </t>
  </si>
  <si>
    <t>Stock based compensation</t>
  </si>
  <si>
    <t>See accompanying notes.</t>
  </si>
  <si>
    <t>Balance, November 30, 2007</t>
  </si>
  <si>
    <t>Net loss</t>
  </si>
  <si>
    <t xml:space="preserve">Payments for income taxes </t>
  </si>
  <si>
    <t>Payments for interest</t>
  </si>
  <si>
    <t xml:space="preserve">COST OF SALES </t>
  </si>
  <si>
    <t>Loss ("AOCL")</t>
  </si>
  <si>
    <t>AOCL</t>
  </si>
  <si>
    <t>Comprehensive loss</t>
  </si>
  <si>
    <t>Amortization of capital assets</t>
  </si>
  <si>
    <t>Additions to capital assets</t>
  </si>
  <si>
    <t xml:space="preserve">Comprehensive income </t>
  </si>
  <si>
    <t>Interim Consolidated Balance Sheets</t>
  </si>
  <si>
    <t>(unaudited)</t>
  </si>
  <si>
    <t xml:space="preserve">Inventories </t>
  </si>
  <si>
    <t xml:space="preserve">CAPITAL ASSETS </t>
  </si>
  <si>
    <t xml:space="preserve">FUTURE INCOME TAXES </t>
  </si>
  <si>
    <t xml:space="preserve">Accounts payable and accrued liabilities </t>
  </si>
  <si>
    <t xml:space="preserve">Common shares </t>
  </si>
  <si>
    <t xml:space="preserve">Preferred shares </t>
  </si>
  <si>
    <t>Three Months Ended</t>
  </si>
  <si>
    <t>Interim Consolidated Statements of Shareholders' Equity</t>
  </si>
  <si>
    <t>Interim Consolidated Statements of Cash Flows</t>
  </si>
  <si>
    <t>CASH, BEGINNING OF PERIOD</t>
  </si>
  <si>
    <t>CASH, END OF PERIOD</t>
  </si>
  <si>
    <t>Accumulated other comprehensive loss</t>
  </si>
  <si>
    <t>Other comprehensive loss:</t>
  </si>
  <si>
    <t>Interest expense on short-term debt</t>
  </si>
  <si>
    <t xml:space="preserve">Repayments of long-term debt </t>
  </si>
  <si>
    <r>
      <t xml:space="preserve">Bank indebtedness </t>
    </r>
    <r>
      <rPr>
        <sz val="12"/>
        <rFont val="Times New Roman"/>
        <family val="1"/>
      </rPr>
      <t>(Note 6)</t>
    </r>
  </si>
  <si>
    <r>
      <t xml:space="preserve">Contributed surplus </t>
    </r>
    <r>
      <rPr>
        <sz val="12"/>
        <rFont val="Times New Roman"/>
        <family val="1"/>
      </rPr>
      <t>(Note 7(c))</t>
    </r>
  </si>
  <si>
    <r>
      <t xml:space="preserve">GOODWILL AND INTANGIBLES </t>
    </r>
    <r>
      <rPr>
        <sz val="12"/>
        <rFont val="Times New Roman"/>
        <family val="1"/>
      </rPr>
      <t>(Note 5)</t>
    </r>
  </si>
  <si>
    <r>
      <t xml:space="preserve">Restructuring costs </t>
    </r>
    <r>
      <rPr>
        <sz val="12"/>
        <rFont val="Times New Roman"/>
        <family val="1"/>
      </rPr>
      <t>(Note 9)</t>
    </r>
  </si>
  <si>
    <r>
      <t xml:space="preserve">INCOME TAXES (RECOVERY) </t>
    </r>
    <r>
      <rPr>
        <sz val="12"/>
        <rFont val="Times New Roman"/>
        <family val="1"/>
      </rPr>
      <t>(Note 10)</t>
    </r>
  </si>
  <si>
    <r>
      <t xml:space="preserve">Basic </t>
    </r>
    <r>
      <rPr>
        <sz val="12"/>
        <rFont val="Times New Roman"/>
        <family val="1"/>
      </rPr>
      <t>(Note 7(b))</t>
    </r>
  </si>
  <si>
    <r>
      <t xml:space="preserve">Diluted </t>
    </r>
    <r>
      <rPr>
        <sz val="12"/>
        <rFont val="Times New Roman"/>
        <family val="1"/>
      </rPr>
      <t>(Note 7(b))</t>
    </r>
  </si>
  <si>
    <t>(in thousands of dollars</t>
  </si>
  <si>
    <t>except per share amounts)</t>
  </si>
  <si>
    <t xml:space="preserve">   Foreign currency translation</t>
  </si>
  <si>
    <t xml:space="preserve">   adjustments (Note 14)</t>
  </si>
  <si>
    <t xml:space="preserve">   Net earnings</t>
  </si>
  <si>
    <t xml:space="preserve">      adjustments (Note 14)</t>
  </si>
  <si>
    <t xml:space="preserve">   OPERATING</t>
  </si>
  <si>
    <t xml:space="preserve">      Items not affecting cash</t>
  </si>
  <si>
    <t xml:space="preserve">         Stock based compensation expense</t>
  </si>
  <si>
    <t xml:space="preserve">         Future income taxes </t>
  </si>
  <si>
    <t xml:space="preserve">         Recovery of research and development</t>
  </si>
  <si>
    <t xml:space="preserve">         Effect of exchange rates on U.S. dollar</t>
  </si>
  <si>
    <t xml:space="preserve">            Canadian debt</t>
  </si>
  <si>
    <t xml:space="preserve">         Amortization of capital assets</t>
  </si>
  <si>
    <t xml:space="preserve">       Changes in non-cash operating working capital  </t>
  </si>
  <si>
    <t xml:space="preserve">   development costs (Note 8)</t>
  </si>
  <si>
    <t>Recovery of research and</t>
  </si>
  <si>
    <t xml:space="preserve">            costs (Note 8)</t>
  </si>
  <si>
    <t>Proceeds from capital expenditure facility</t>
  </si>
  <si>
    <t>Interim Consolidated Statements of Earnings (Loss)</t>
  </si>
  <si>
    <t>Refund of income taxes</t>
  </si>
  <si>
    <t>Research and development costs (Note 8)</t>
  </si>
  <si>
    <t xml:space="preserve">      Net earnings (loss)</t>
  </si>
  <si>
    <t>NET (OUTFLOW) INFLOW OF CASH RELATED</t>
  </si>
  <si>
    <t xml:space="preserve"> TO THE FOLLOWING ACTIVITIES:</t>
  </si>
  <si>
    <t>(audited)</t>
  </si>
  <si>
    <r>
      <t xml:space="preserve">CONTINGENCIES </t>
    </r>
    <r>
      <rPr>
        <sz val="12"/>
        <rFont val="Times New Roman"/>
        <family val="1"/>
      </rPr>
      <t>(Note 13)</t>
    </r>
  </si>
  <si>
    <t xml:space="preserve">EARNINGS (LOSS) BEFORE INCOME TAXES </t>
  </si>
  <si>
    <t xml:space="preserve">NET EARNINGS (LOSS) </t>
  </si>
  <si>
    <t xml:space="preserve">NET EARNINGS (LOSS) PER SHARE </t>
  </si>
  <si>
    <t>Acquisition of Filtran Microcircuits Inc. (Note 4)</t>
  </si>
  <si>
    <t xml:space="preserve">(Decrease) increase in bank indebtedness </t>
  </si>
  <si>
    <t>Filtran research and development costs (Note 8)</t>
  </si>
  <si>
    <t>Balance, August 29, 2008</t>
  </si>
  <si>
    <t>Balance, August 31, 2007</t>
  </si>
  <si>
    <t>Repayment from related party</t>
  </si>
  <si>
    <t>Nine Months Ended</t>
  </si>
  <si>
    <t>Taxes recoverable</t>
  </si>
  <si>
    <t>Current portion of long-term debt (Note 6)</t>
  </si>
  <si>
    <t>LONG-TERM DEBT (Note 6)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</si>
</sst>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 \ \ _-* #,##0_-;\-* #,##0_-;_-* &quot;-&quot;_-;_-@_-"/>
    <numFmt numFmtId="173" formatCode="\ \ \ \ \ \ \ \ \ \ _-* #,##0_-;\-* #,##0_-;_-* &quot;-&quot;_-;_-@_-"/>
    <numFmt numFmtId="174" formatCode="\ _-* #,##0_-;\-* #,##0_-;_-* &quot;-&quot;_-;_-@_-"/>
    <numFmt numFmtId="175" formatCode="_ \ \ \-* #,##0_-;\-* #,##0_-;_-* &quot;-&quot;_-;_-@_-"/>
    <numFmt numFmtId="176" formatCode="\ \ _ \ \ \ \ \ \-* #,##0_-;\-* #,##0_-;_-* &quot;-&quot;_-;_-@_-"/>
    <numFmt numFmtId="177" formatCode="\ \ _ \-* #,##0_-;\-* #,##0_-;_-* &quot;-&quot;_-;_-@_-"/>
    <numFmt numFmtId="178" formatCode="\ \ \ _-* #,##0.00_-;\-* #,##0.00_-;_-* &quot;-&quot;??_-;_-@_-"/>
    <numFmt numFmtId="179" formatCode="_-* #,##0.0_-;\-* #,##0.0_-;_-* &quot;-&quot;??_-;_-@_-"/>
    <numFmt numFmtId="180" formatCode="_-* #,##0_-;\-* #,##0_-;_-* &quot;-&quot;??_-;_-@_-"/>
    <numFmt numFmtId="181" formatCode="\ \ \ _-&quot;$&quot;* #,##0_-;\-&quot;$&quot;* #,##0_-;_-&quot;$&quot;* &quot;-&quot;_-;_-@_-"/>
    <numFmt numFmtId="182" formatCode="\ \ \ _-&quot;$&quot;* #,##0.00_-;\-&quot;$&quot;* #,##0.00_-;_-&quot;$&quot;* &quot;-&quot;??_-;_-@_-"/>
    <numFmt numFmtId="183" formatCode="0.0;\(0.0\)"/>
    <numFmt numFmtId="184" formatCode="_ * #,##0.00_ ;_ * \-#,##0.00_ ;_ * &quot;-&quot;??_ ;_ @_ "/>
    <numFmt numFmtId="185" formatCode="_ * #,##0_ ;_ * \-#,##0_ ;_ * &quot;-&quot;_ ;_ @_ "/>
    <numFmt numFmtId="186" formatCode="_-* \(#,##0\);_-* #,##0_-;_-* &quot;-     &quot;_-;_-@_-"/>
    <numFmt numFmtId="187" formatCode="_(* #,##0_);_(* \(#,##0\);_(* &quot;-     &quot;_);_(@_)"/>
    <numFmt numFmtId="188" formatCode="_-* \(#,##0.00\);_-* #,##0.00_-;_-* &quot;-     &quot;??_-;_-@_-"/>
    <numFmt numFmtId="189" formatCode="_(* #,##0.00_);_(* \(#,##0.00\);_(* &quot;-     &quot;??_);_(@_)"/>
    <numFmt numFmtId="190" formatCode="_ &quot;$&quot;\ * #,##0.00_ ;_ &quot;$&quot;\ * \-#,##0.00_ ;_ &quot;$&quot;\ * &quot;-&quot;??_ ;_ @_ "/>
    <numFmt numFmtId="191" formatCode="_-&quot;$&quot;* \(#,##0.00\);_-&quot;$&quot;* #,##0.00_);_-&quot;$&quot;* &quot;-     &quot;??_-;_-@_-"/>
    <numFmt numFmtId="192" formatCode="_(&quot;$&quot;* #,##0.00_);_(&quot;$&quot;* \(#,##0.00\);_(&quot;$&quot;* &quot;-     &quot;??_);_(@_)"/>
    <numFmt numFmtId="193" formatCode="_ &quot;$&quot;\ * #,##0_ ;_ &quot;$&quot;\ * \-#,##0_ ;_ &quot;$&quot;\ * &quot;-&quot;_ ;_ @_ "/>
    <numFmt numFmtId="194" formatCode="_-&quot;$&quot;* \(#,##0\);_-&quot;$&quot;* #,##0_);_-&quot;$&quot;* &quot;-     &quot;_-;_-@_-"/>
    <numFmt numFmtId="195" formatCode="_(&quot;$&quot;* #,##0_);_(&quot;$&quot;* \(#,##0\);_(&quot;$&quot;* &quot;-     &quot;_);_(@_)"/>
    <numFmt numFmtId="196" formatCode="0.0%"/>
    <numFmt numFmtId="197" formatCode="_(&quot;$&quot;* #,##0.00_);_(&quot;$&quot;* \(#,##0.00\);_(&quot;$&quot;* &quot;-     &quot;_);_(@_)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#,##0.0_);\(#,##0.0\)"/>
    <numFmt numFmtId="203" formatCode="_ &quot;$&quot;\ * #,##0.0_ ;_ &quot;$&quot;\ * \-#,##0.0_ ;_ &quot;$&quot;\ * &quot;-&quot;??_ ;_ @_ "/>
    <numFmt numFmtId="204" formatCode="_ &quot;$&quot;\ * #,##0_ ;_ &quot;$&quot;\ * \-#,##0_ ;_ &quot;$&quot;\ * &quot;-&quot;??_ ;_ @_ "/>
    <numFmt numFmtId="205" formatCode="_ * #,##0.0_ ;_ * \-#,##0.0_ ;_ * &quot;-&quot;??_ ;_ @_ "/>
    <numFmt numFmtId="206" formatCode="_ * #,##0_ ;_ * \-#,##0_ ;_ * &quot;-&quot;??_ ;_ @_ "/>
    <numFmt numFmtId="207" formatCode="_(* #,##0.0_);_(* \(#,##0.0\);_(* &quot;-     &quot;_);_(@_)"/>
    <numFmt numFmtId="208" formatCode="_(* #,##0.00_);_(* \(#,##0.00\);_(* &quot;-     &quot;_);_(@_)"/>
    <numFmt numFmtId="209" formatCode="_(&quot;$&quot;* #,##0.0_);_(&quot;$&quot;* \(#,##0.0\);_(&quot;$&quot;* &quot;-     &quot;_);_(@_)"/>
    <numFmt numFmtId="210" formatCode="[$-409]dddd\,\ mmmm\ dd\,\ yyyy"/>
    <numFmt numFmtId="211" formatCode="[$-409]mmmm\ d\,\ yyyy;@"/>
    <numFmt numFmtId="212" formatCode="0;\(0\)"/>
    <numFmt numFmtId="213" formatCode="mmmm\ d\,\ yyyy"/>
    <numFmt numFmtId="214" formatCode="&quot;$&quot;#,##0.0_);\(&quot;$&quot;#,##0.0\)"/>
    <numFmt numFmtId="215" formatCode="_(&quot;$&quot;* #,##0.0_);_(&quot;$&quot;* \(#,##0.0\);_(&quot;$&quot;* &quot;-     &quot;??_);_(@_)"/>
    <numFmt numFmtId="216" formatCode="_(&quot;$&quot;* #,##0_);_(&quot;$&quot;* \(#,##0\);_(&quot;$&quot;* &quot;-     &quot;??_);_(@_)"/>
  </numFmts>
  <fonts count="18">
    <font>
      <sz val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1">
      <alignment/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5" fillId="0" borderId="0" applyFont="0" applyFill="0" applyBorder="0" applyProtection="0">
      <alignment/>
    </xf>
    <xf numFmtId="187" fontId="5" fillId="0" borderId="0" applyFont="0" applyFill="0" applyBorder="0" applyProtection="0">
      <alignment/>
    </xf>
    <xf numFmtId="188" fontId="5" fillId="0" borderId="0" applyFont="0" applyFill="0" applyBorder="0" applyProtection="0">
      <alignment/>
    </xf>
    <xf numFmtId="189" fontId="5" fillId="0" borderId="0" applyFont="0" applyFill="0" applyBorder="0" applyProtection="0">
      <alignment/>
    </xf>
    <xf numFmtId="190" fontId="4" fillId="0" borderId="0" applyFont="0" applyFill="0" applyBorder="0" applyAlignment="0" applyProtection="0"/>
    <xf numFmtId="191" fontId="5" fillId="0" borderId="0" applyFont="0" applyFill="0" applyBorder="0" applyProtection="0">
      <alignment/>
    </xf>
    <xf numFmtId="192" fontId="5" fillId="0" borderId="0" applyFont="0" applyFill="0" applyBorder="0" applyProtection="0">
      <alignment/>
    </xf>
    <xf numFmtId="193" fontId="4" fillId="0" borderId="0" applyFont="0" applyFill="0" applyBorder="0" applyAlignment="0" applyProtection="0"/>
    <xf numFmtId="194" fontId="5" fillId="0" borderId="0" applyFont="0" applyFill="0" applyBorder="0" applyProtection="0">
      <alignment/>
    </xf>
    <xf numFmtId="195" fontId="5" fillId="0" borderId="0" applyFont="0" applyFill="0" applyBorder="0" applyProtection="0">
      <alignment/>
    </xf>
    <xf numFmtId="178" fontId="0" fillId="0" borderId="0">
      <alignment/>
      <protection/>
    </xf>
    <xf numFmtId="182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2">
      <alignment/>
      <protection/>
    </xf>
    <xf numFmtId="0" fontId="0" fillId="0" borderId="2" applyNumberFormat="0">
      <alignment/>
      <protection/>
    </xf>
    <xf numFmtId="0" fontId="0" fillId="0" borderId="1" applyNumberFormat="0">
      <alignment/>
      <protection/>
    </xf>
  </cellStyleXfs>
  <cellXfs count="243">
    <xf numFmtId="0" fontId="0" fillId="0" borderId="0" xfId="0" applyAlignment="1">
      <alignment/>
    </xf>
    <xf numFmtId="185" fontId="0" fillId="0" borderId="0" xfId="17" applyAlignment="1">
      <alignment/>
    </xf>
    <xf numFmtId="0" fontId="0" fillId="0" borderId="0" xfId="0" applyBorder="1" applyAlignment="1">
      <alignment/>
    </xf>
    <xf numFmtId="185" fontId="0" fillId="0" borderId="0" xfId="17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85" fontId="5" fillId="0" borderId="0" xfId="17" applyFont="1" applyAlignment="1">
      <alignment/>
    </xf>
    <xf numFmtId="185" fontId="5" fillId="0" borderId="0" xfId="17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185" fontId="8" fillId="0" borderId="0" xfId="17" applyFont="1" applyAlignment="1">
      <alignment/>
    </xf>
    <xf numFmtId="0" fontId="9" fillId="0" borderId="0" xfId="0" applyFont="1" applyAlignment="1" quotePrefix="1">
      <alignment horizontal="left"/>
    </xf>
    <xf numFmtId="185" fontId="0" fillId="0" borderId="0" xfId="17" applyFont="1" applyAlignment="1">
      <alignment/>
    </xf>
    <xf numFmtId="185" fontId="1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" xfId="34" applyFont="1" applyBorder="1">
      <alignment/>
      <protection/>
    </xf>
    <xf numFmtId="0" fontId="0" fillId="0" borderId="0" xfId="34" applyFont="1" applyBorder="1">
      <alignment/>
      <protection/>
    </xf>
    <xf numFmtId="211" fontId="12" fillId="0" borderId="0" xfId="0" applyNumberFormat="1" applyFont="1" applyBorder="1" applyAlignment="1">
      <alignment horizontal="center"/>
    </xf>
    <xf numFmtId="211" fontId="12" fillId="0" borderId="0" xfId="0" applyNumberFormat="1" applyFont="1" applyBorder="1" applyAlignment="1">
      <alignment/>
    </xf>
    <xf numFmtId="0" fontId="0" fillId="0" borderId="0" xfId="35" applyFont="1" applyBorder="1">
      <alignment/>
      <protection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184" fontId="0" fillId="0" borderId="0" xfId="16" applyFont="1" applyAlignment="1">
      <alignment/>
    </xf>
    <xf numFmtId="185" fontId="0" fillId="0" borderId="0" xfId="17" applyFont="1" applyAlignment="1">
      <alignment/>
    </xf>
    <xf numFmtId="204" fontId="0" fillId="0" borderId="0" xfId="22" applyNumberFormat="1" applyFont="1" applyAlignment="1">
      <alignment/>
    </xf>
    <xf numFmtId="206" fontId="0" fillId="0" borderId="0" xfId="16" applyNumberFormat="1" applyFont="1" applyAlignment="1">
      <alignment/>
    </xf>
    <xf numFmtId="206" fontId="0" fillId="0" borderId="1" xfId="16" applyNumberFormat="1" applyFont="1" applyBorder="1" applyAlignment="1">
      <alignment/>
    </xf>
    <xf numFmtId="206" fontId="0" fillId="0" borderId="0" xfId="16" applyNumberFormat="1" applyFont="1" applyBorder="1" applyAlignment="1">
      <alignment/>
    </xf>
    <xf numFmtId="185" fontId="0" fillId="0" borderId="0" xfId="17" applyFont="1" applyBorder="1" applyAlignment="1">
      <alignment/>
    </xf>
    <xf numFmtId="0" fontId="0" fillId="0" borderId="0" xfId="35" applyFont="1" applyBorder="1" applyAlignment="1">
      <alignment horizontal="left"/>
      <protection/>
    </xf>
    <xf numFmtId="0" fontId="0" fillId="0" borderId="1" xfId="35" applyFont="1" applyBorder="1">
      <alignment/>
      <protection/>
    </xf>
    <xf numFmtId="0" fontId="0" fillId="0" borderId="2" xfId="34" applyFont="1">
      <alignment/>
      <protection/>
    </xf>
    <xf numFmtId="204" fontId="0" fillId="0" borderId="2" xfId="22" applyNumberFormat="1" applyFont="1" applyBorder="1" applyAlignment="1">
      <alignment/>
    </xf>
    <xf numFmtId="195" fontId="0" fillId="0" borderId="2" xfId="27" applyFont="1">
      <alignment/>
    </xf>
    <xf numFmtId="195" fontId="0" fillId="0" borderId="0" xfId="27" applyFont="1" applyBorder="1">
      <alignment/>
    </xf>
    <xf numFmtId="178" fontId="0" fillId="0" borderId="0" xfId="28" applyFont="1" applyBorder="1">
      <alignment/>
      <protection/>
    </xf>
    <xf numFmtId="178" fontId="0" fillId="0" borderId="0" xfId="28" applyFont="1">
      <alignment/>
      <protection/>
    </xf>
    <xf numFmtId="195" fontId="0" fillId="0" borderId="0" xfId="27" applyFont="1">
      <alignment/>
    </xf>
    <xf numFmtId="178" fontId="0" fillId="0" borderId="1" xfId="28" applyFont="1" applyBorder="1">
      <alignment/>
      <protection/>
    </xf>
    <xf numFmtId="195" fontId="0" fillId="0" borderId="1" xfId="27" applyFont="1" applyBorder="1">
      <alignment/>
    </xf>
    <xf numFmtId="187" fontId="0" fillId="0" borderId="0" xfId="19" applyFont="1" applyBorder="1">
      <alignment/>
    </xf>
    <xf numFmtId="185" fontId="0" fillId="0" borderId="1" xfId="17" applyFont="1" applyBorder="1" applyAlignment="1">
      <alignment/>
    </xf>
    <xf numFmtId="206" fontId="0" fillId="0" borderId="3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left"/>
    </xf>
    <xf numFmtId="38" fontId="0" fillId="0" borderId="0" xfId="16" applyNumberFormat="1" applyFont="1" applyBorder="1" applyAlignment="1">
      <alignment/>
    </xf>
    <xf numFmtId="212" fontId="0" fillId="0" borderId="0" xfId="16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38" fontId="0" fillId="0" borderId="1" xfId="16" applyNumberFormat="1" applyFont="1" applyBorder="1" applyAlignment="1">
      <alignment/>
    </xf>
    <xf numFmtId="212" fontId="0" fillId="0" borderId="1" xfId="16" applyNumberFormat="1" applyFont="1" applyBorder="1" applyAlignment="1">
      <alignment/>
    </xf>
    <xf numFmtId="187" fontId="0" fillId="0" borderId="1" xfId="19" applyFont="1" applyBorder="1">
      <alignment/>
    </xf>
    <xf numFmtId="193" fontId="0" fillId="0" borderId="2" xfId="25" applyFont="1" applyAlignment="1">
      <alignment/>
    </xf>
    <xf numFmtId="195" fontId="12" fillId="0" borderId="2" xfId="26" applyNumberFormat="1" applyFont="1">
      <alignment/>
    </xf>
    <xf numFmtId="204" fontId="0" fillId="0" borderId="0" xfId="0" applyNumberFormat="1" applyFont="1" applyAlignment="1">
      <alignment/>
    </xf>
    <xf numFmtId="184" fontId="1" fillId="0" borderId="0" xfId="16" applyFont="1" applyAlignment="1">
      <alignment/>
    </xf>
    <xf numFmtId="204" fontId="1" fillId="0" borderId="0" xfId="22" applyNumberFormat="1" applyFont="1" applyAlignment="1">
      <alignment/>
    </xf>
    <xf numFmtId="206" fontId="1" fillId="0" borderId="0" xfId="16" applyNumberFormat="1" applyFont="1" applyAlignment="1">
      <alignment/>
    </xf>
    <xf numFmtId="206" fontId="1" fillId="0" borderId="0" xfId="16" applyNumberFormat="1" applyFont="1" applyFill="1" applyAlignment="1">
      <alignment/>
    </xf>
    <xf numFmtId="206" fontId="1" fillId="0" borderId="1" xfId="16" applyNumberFormat="1" applyFont="1" applyBorder="1" applyAlignment="1">
      <alignment/>
    </xf>
    <xf numFmtId="206" fontId="1" fillId="0" borderId="0" xfId="16" applyNumberFormat="1" applyFont="1" applyBorder="1" applyAlignment="1">
      <alignment/>
    </xf>
    <xf numFmtId="0" fontId="1" fillId="0" borderId="0" xfId="35" applyFont="1" applyBorder="1">
      <alignment/>
      <protection/>
    </xf>
    <xf numFmtId="204" fontId="1" fillId="0" borderId="2" xfId="22" applyNumberFormat="1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16" applyNumberFormat="1" applyFont="1" applyBorder="1" applyAlignment="1">
      <alignment/>
    </xf>
    <xf numFmtId="38" fontId="1" fillId="0" borderId="1" xfId="16" applyNumberFormat="1" applyFont="1" applyBorder="1" applyAlignment="1">
      <alignment/>
    </xf>
    <xf numFmtId="204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4" fontId="0" fillId="0" borderId="0" xfId="22" applyNumberFormat="1" applyFont="1" applyBorder="1" applyAlignment="1">
      <alignment/>
    </xf>
    <xf numFmtId="193" fontId="0" fillId="0" borderId="0" xfId="25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206" fontId="0" fillId="0" borderId="0" xfId="16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87" fontId="0" fillId="0" borderId="3" xfId="19" applyFont="1" applyBorder="1">
      <alignment/>
    </xf>
    <xf numFmtId="185" fontId="0" fillId="0" borderId="3" xfId="17" applyFont="1" applyBorder="1" applyAlignment="1">
      <alignment/>
    </xf>
    <xf numFmtId="195" fontId="0" fillId="0" borderId="2" xfId="19" applyNumberFormat="1" applyFont="1" applyBorder="1">
      <alignment/>
    </xf>
    <xf numFmtId="41" fontId="0" fillId="0" borderId="0" xfId="35" applyFont="1" applyBorder="1">
      <alignment/>
      <protection/>
    </xf>
    <xf numFmtId="41" fontId="0" fillId="0" borderId="2" xfId="35" applyFont="1" applyBorder="1">
      <alignment/>
      <protection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187" fontId="0" fillId="0" borderId="2" xfId="19" applyFont="1" applyBorder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84" fontId="0" fillId="0" borderId="0" xfId="16" applyFont="1" applyAlignment="1">
      <alignment/>
    </xf>
    <xf numFmtId="37" fontId="0" fillId="0" borderId="0" xfId="16" applyNumberFormat="1" applyFont="1" applyAlignment="1">
      <alignment/>
    </xf>
    <xf numFmtId="37" fontId="0" fillId="0" borderId="0" xfId="0" applyNumberFormat="1" applyFont="1" applyAlignment="1">
      <alignment/>
    </xf>
    <xf numFmtId="184" fontId="0" fillId="0" borderId="0" xfId="16" applyFont="1" applyBorder="1" applyAlignment="1">
      <alignment/>
    </xf>
    <xf numFmtId="206" fontId="0" fillId="0" borderId="0" xfId="16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95" fontId="1" fillId="0" borderId="2" xfId="22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204" fontId="0" fillId="0" borderId="4" xfId="22" applyNumberFormat="1" applyFont="1" applyBorder="1" applyAlignment="1">
      <alignment/>
    </xf>
    <xf numFmtId="195" fontId="0" fillId="0" borderId="4" xfId="22" applyNumberFormat="1" applyFont="1" applyBorder="1" applyAlignment="1">
      <alignment/>
    </xf>
    <xf numFmtId="37" fontId="0" fillId="0" borderId="2" xfId="16" applyNumberFormat="1" applyFont="1" applyBorder="1" applyAlignment="1">
      <alignment/>
    </xf>
    <xf numFmtId="37" fontId="0" fillId="0" borderId="4" xfId="16" applyNumberFormat="1" applyFont="1" applyBorder="1" applyAlignment="1">
      <alignment/>
    </xf>
    <xf numFmtId="15" fontId="0" fillId="0" borderId="4" xfId="34" applyNumberFormat="1" applyFont="1" applyBorder="1" applyAlignment="1">
      <alignment horizontal="left"/>
      <protection/>
    </xf>
    <xf numFmtId="0" fontId="0" fillId="0" borderId="4" xfId="34" applyFont="1" applyBorder="1">
      <alignment/>
      <protection/>
    </xf>
    <xf numFmtId="211" fontId="0" fillId="0" borderId="0" xfId="0" applyNumberFormat="1" applyFont="1" applyAlignment="1">
      <alignment horizontal="center"/>
    </xf>
    <xf numFmtId="211" fontId="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193" fontId="0" fillId="0" borderId="0" xfId="25" applyFont="1" applyAlignment="1">
      <alignment/>
    </xf>
    <xf numFmtId="195" fontId="12" fillId="0" borderId="0" xfId="27" applyFont="1">
      <alignment/>
    </xf>
    <xf numFmtId="187" fontId="0" fillId="0" borderId="0" xfId="19" applyFont="1">
      <alignment/>
    </xf>
    <xf numFmtId="187" fontId="0" fillId="0" borderId="0" xfId="19" applyFont="1" applyFill="1">
      <alignment/>
    </xf>
    <xf numFmtId="187" fontId="0" fillId="0" borderId="0" xfId="19" applyFont="1" applyBorder="1" applyAlignment="1">
      <alignment/>
    </xf>
    <xf numFmtId="187" fontId="12" fillId="0" borderId="0" xfId="19" applyFont="1">
      <alignment/>
    </xf>
    <xf numFmtId="0" fontId="0" fillId="0" borderId="0" xfId="34" applyFont="1" applyBorder="1" applyAlignment="1">
      <alignment horizontal="left"/>
      <protection/>
    </xf>
    <xf numFmtId="195" fontId="12" fillId="0" borderId="0" xfId="27" applyFont="1" applyBorder="1">
      <alignment/>
    </xf>
    <xf numFmtId="195" fontId="0" fillId="0" borderId="0" xfId="17" applyNumberFormat="1" applyFont="1" applyFill="1" applyBorder="1" applyAlignment="1">
      <alignment/>
    </xf>
    <xf numFmtId="206" fontId="0" fillId="0" borderId="2" xfId="16" applyNumberFormat="1" applyFont="1" applyBorder="1" applyAlignment="1">
      <alignment/>
    </xf>
    <xf numFmtId="185" fontId="0" fillId="0" borderId="2" xfId="17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213" fontId="0" fillId="0" borderId="0" xfId="0" applyNumberFormat="1" applyFont="1" applyAlignment="1">
      <alignment horizontal="center"/>
    </xf>
    <xf numFmtId="193" fontId="0" fillId="0" borderId="0" xfId="25" applyFont="1" applyAlignment="1">
      <alignment/>
    </xf>
    <xf numFmtId="195" fontId="0" fillId="0" borderId="0" xfId="27" applyFont="1" applyBorder="1">
      <alignment/>
    </xf>
    <xf numFmtId="187" fontId="0" fillId="0" borderId="0" xfId="19" applyFont="1">
      <alignment/>
    </xf>
    <xf numFmtId="185" fontId="0" fillId="0" borderId="0" xfId="17" applyFont="1" applyBorder="1" applyAlignment="1">
      <alignment/>
    </xf>
    <xf numFmtId="187" fontId="0" fillId="0" borderId="0" xfId="19" applyFont="1" applyBorder="1">
      <alignment/>
    </xf>
    <xf numFmtId="187" fontId="0" fillId="0" borderId="0" xfId="19" applyFont="1" applyFill="1">
      <alignment/>
    </xf>
    <xf numFmtId="195" fontId="0" fillId="0" borderId="0" xfId="17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06" fontId="0" fillId="0" borderId="3" xfId="16" applyNumberFormat="1" applyFont="1" applyBorder="1" applyAlignment="1">
      <alignment/>
    </xf>
    <xf numFmtId="190" fontId="0" fillId="0" borderId="0" xfId="22" applyFont="1" applyAlignment="1">
      <alignment/>
    </xf>
    <xf numFmtId="190" fontId="0" fillId="0" borderId="2" xfId="22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16" applyNumberFormat="1" applyFont="1" applyAlignment="1">
      <alignment/>
    </xf>
    <xf numFmtId="37" fontId="1" fillId="0" borderId="0" xfId="0" applyNumberFormat="1" applyFont="1" applyAlignment="1">
      <alignment/>
    </xf>
    <xf numFmtId="184" fontId="1" fillId="0" borderId="0" xfId="16" applyFont="1" applyBorder="1" applyAlignment="1">
      <alignment/>
    </xf>
    <xf numFmtId="206" fontId="1" fillId="0" borderId="2" xfId="16" applyNumberFormat="1" applyFont="1" applyBorder="1" applyAlignment="1">
      <alignment/>
    </xf>
    <xf numFmtId="37" fontId="1" fillId="0" borderId="2" xfId="16" applyNumberFormat="1" applyFont="1" applyBorder="1" applyAlignment="1">
      <alignment/>
    </xf>
    <xf numFmtId="184" fontId="1" fillId="0" borderId="2" xfId="16" applyFont="1" applyBorder="1" applyAlignment="1">
      <alignment/>
    </xf>
    <xf numFmtId="206" fontId="1" fillId="0" borderId="2" xfId="16" applyNumberFormat="1" applyFont="1" applyFill="1" applyBorder="1" applyAlignment="1">
      <alignment/>
    </xf>
    <xf numFmtId="0" fontId="1" fillId="0" borderId="4" xfId="0" applyFont="1" applyBorder="1" applyAlignment="1">
      <alignment/>
    </xf>
    <xf numFmtId="204" fontId="1" fillId="0" borderId="4" xfId="22" applyNumberFormat="1" applyFont="1" applyBorder="1" applyAlignment="1">
      <alignment/>
    </xf>
    <xf numFmtId="195" fontId="1" fillId="0" borderId="4" xfId="22" applyNumberFormat="1" applyFont="1" applyBorder="1" applyAlignment="1">
      <alignment/>
    </xf>
    <xf numFmtId="206" fontId="1" fillId="0" borderId="3" xfId="0" applyNumberFormat="1" applyFont="1" applyBorder="1" applyAlignment="1">
      <alignment/>
    </xf>
    <xf numFmtId="206" fontId="1" fillId="0" borderId="0" xfId="16" applyNumberFormat="1" applyFont="1" applyFill="1" applyBorder="1" applyAlignment="1">
      <alignment/>
    </xf>
    <xf numFmtId="37" fontId="1" fillId="0" borderId="4" xfId="16" applyNumberFormat="1" applyFont="1" applyBorder="1" applyAlignment="1">
      <alignment/>
    </xf>
    <xf numFmtId="204" fontId="0" fillId="0" borderId="2" xfId="22" applyNumberFormat="1" applyFont="1" applyBorder="1" applyAlignment="1">
      <alignment/>
    </xf>
    <xf numFmtId="195" fontId="0" fillId="0" borderId="2" xfId="22" applyNumberFormat="1" applyFont="1" applyBorder="1" applyAlignment="1">
      <alignment/>
    </xf>
    <xf numFmtId="0" fontId="0" fillId="0" borderId="1" xfId="35" applyFont="1" applyFill="1" applyBorder="1" applyAlignment="1">
      <alignment horizontal="left"/>
      <protection/>
    </xf>
    <xf numFmtId="0" fontId="0" fillId="0" borderId="1" xfId="35" applyFont="1" applyFill="1" applyBorder="1">
      <alignment/>
      <protection/>
    </xf>
    <xf numFmtId="206" fontId="1" fillId="0" borderId="1" xfId="1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13" fillId="0" borderId="2" xfId="26" applyNumberFormat="1" applyFont="1">
      <alignment/>
    </xf>
    <xf numFmtId="213" fontId="1" fillId="0" borderId="0" xfId="0" applyNumberFormat="1" applyFont="1" applyBorder="1" applyAlignment="1">
      <alignment horizontal="center"/>
    </xf>
    <xf numFmtId="195" fontId="1" fillId="0" borderId="0" xfId="27" applyFont="1" applyBorder="1">
      <alignment/>
    </xf>
    <xf numFmtId="185" fontId="1" fillId="0" borderId="1" xfId="17" applyFont="1" applyBorder="1" applyAlignment="1">
      <alignment/>
    </xf>
    <xf numFmtId="187" fontId="1" fillId="0" borderId="1" xfId="19" applyFont="1" applyBorder="1">
      <alignment/>
    </xf>
    <xf numFmtId="185" fontId="1" fillId="0" borderId="0" xfId="17" applyFont="1" applyBorder="1" applyAlignment="1">
      <alignment/>
    </xf>
    <xf numFmtId="187" fontId="1" fillId="0" borderId="3" xfId="19" applyFont="1" applyBorder="1">
      <alignment/>
    </xf>
    <xf numFmtId="187" fontId="1" fillId="0" borderId="0" xfId="19" applyFont="1" applyBorder="1">
      <alignment/>
    </xf>
    <xf numFmtId="195" fontId="1" fillId="0" borderId="2" xfId="19" applyNumberFormat="1" applyFont="1" applyBorder="1">
      <alignment/>
    </xf>
    <xf numFmtId="41" fontId="1" fillId="0" borderId="0" xfId="35" applyFont="1" applyBorder="1">
      <alignment/>
      <protection/>
    </xf>
    <xf numFmtId="197" fontId="1" fillId="0" borderId="0" xfId="22" applyNumberFormat="1" applyFont="1" applyBorder="1" applyAlignment="1">
      <alignment/>
    </xf>
    <xf numFmtId="197" fontId="1" fillId="0" borderId="2" xfId="22" applyNumberFormat="1" applyFont="1" applyBorder="1" applyAlignment="1">
      <alignment/>
    </xf>
    <xf numFmtId="0" fontId="8" fillId="0" borderId="0" xfId="0" applyFont="1" applyBorder="1" applyAlignment="1">
      <alignment/>
    </xf>
    <xf numFmtId="211" fontId="14" fillId="0" borderId="0" xfId="0" applyNumberFormat="1" applyFont="1" applyBorder="1" applyAlignment="1">
      <alignment horizontal="center"/>
    </xf>
    <xf numFmtId="204" fontId="1" fillId="0" borderId="0" xfId="22" applyNumberFormat="1" applyFont="1" applyBorder="1" applyAlignment="1">
      <alignment/>
    </xf>
    <xf numFmtId="190" fontId="1" fillId="0" borderId="0" xfId="22" applyFont="1" applyBorder="1" applyAlignment="1">
      <alignment/>
    </xf>
    <xf numFmtId="190" fontId="1" fillId="0" borderId="2" xfId="22" applyFont="1" applyFill="1" applyBorder="1" applyAlignment="1">
      <alignment/>
    </xf>
    <xf numFmtId="211" fontId="1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195" fontId="1" fillId="0" borderId="0" xfId="22" applyNumberFormat="1" applyFont="1" applyAlignment="1">
      <alignment/>
    </xf>
    <xf numFmtId="187" fontId="13" fillId="0" borderId="0" xfId="19" applyFont="1">
      <alignment/>
    </xf>
    <xf numFmtId="37" fontId="1" fillId="0" borderId="0" xfId="16" applyNumberFormat="1" applyFont="1" applyBorder="1" applyAlignment="1">
      <alignment/>
    </xf>
    <xf numFmtId="195" fontId="1" fillId="0" borderId="0" xfId="22" applyNumberFormat="1" applyFont="1" applyBorder="1" applyAlignment="1">
      <alignment/>
    </xf>
    <xf numFmtId="37" fontId="0" fillId="0" borderId="0" xfId="16" applyNumberFormat="1" applyFont="1" applyFill="1" applyBorder="1" applyAlignment="1">
      <alignment/>
    </xf>
    <xf numFmtId="185" fontId="1" fillId="0" borderId="0" xfId="17" applyFont="1" applyFill="1" applyBorder="1" applyAlignment="1">
      <alignment/>
    </xf>
    <xf numFmtId="185" fontId="0" fillId="0" borderId="0" xfId="17" applyFont="1" applyFill="1" applyBorder="1" applyAlignment="1">
      <alignment/>
    </xf>
    <xf numFmtId="187" fontId="0" fillId="0" borderId="0" xfId="19" applyFont="1" applyFill="1" applyBorder="1">
      <alignment/>
    </xf>
    <xf numFmtId="42" fontId="0" fillId="0" borderId="0" xfId="34" applyFont="1" applyBorder="1">
      <alignment/>
      <protection/>
    </xf>
    <xf numFmtId="204" fontId="1" fillId="0" borderId="0" xfId="22" applyNumberFormat="1" applyFont="1" applyFill="1" applyAlignment="1">
      <alignment/>
    </xf>
    <xf numFmtId="204" fontId="1" fillId="0" borderId="0" xfId="22" applyNumberFormat="1" applyFont="1" applyFill="1" applyBorder="1" applyAlignment="1">
      <alignment/>
    </xf>
    <xf numFmtId="0" fontId="0" fillId="0" borderId="0" xfId="34" applyFont="1" applyFill="1" applyBorder="1">
      <alignment/>
      <protection/>
    </xf>
    <xf numFmtId="42" fontId="0" fillId="0" borderId="0" xfId="34" applyFont="1" applyBorder="1">
      <alignment/>
      <protection/>
    </xf>
    <xf numFmtId="187" fontId="13" fillId="0" borderId="0" xfId="19" applyFont="1" applyBorder="1">
      <alignment/>
    </xf>
    <xf numFmtId="187" fontId="12" fillId="0" borderId="0" xfId="19" applyFont="1" applyBorder="1">
      <alignment/>
    </xf>
    <xf numFmtId="187" fontId="13" fillId="0" borderId="3" xfId="19" applyFont="1" applyBorder="1">
      <alignment/>
    </xf>
    <xf numFmtId="187" fontId="12" fillId="0" borderId="3" xfId="19" applyFont="1" applyBorder="1">
      <alignment/>
    </xf>
    <xf numFmtId="187" fontId="0" fillId="0" borderId="3" xfId="19" applyFont="1" applyBorder="1">
      <alignment/>
    </xf>
    <xf numFmtId="187" fontId="13" fillId="0" borderId="1" xfId="19" applyFont="1" applyBorder="1">
      <alignment/>
    </xf>
    <xf numFmtId="187" fontId="12" fillId="0" borderId="1" xfId="19" applyFont="1" applyBorder="1">
      <alignment/>
    </xf>
    <xf numFmtId="187" fontId="0" fillId="0" borderId="1" xfId="19" applyFont="1" applyBorder="1">
      <alignment/>
    </xf>
    <xf numFmtId="37" fontId="1" fillId="0" borderId="1" xfId="0" applyNumberFormat="1" applyFont="1" applyBorder="1" applyAlignment="1">
      <alignment/>
    </xf>
    <xf numFmtId="185" fontId="0" fillId="0" borderId="1" xfId="17" applyFont="1" applyBorder="1" applyAlignment="1">
      <alignment/>
    </xf>
    <xf numFmtId="0" fontId="0" fillId="0" borderId="1" xfId="34" applyFont="1" applyBorder="1" applyAlignment="1">
      <alignment horizontal="left"/>
      <protection/>
    </xf>
    <xf numFmtId="0" fontId="0" fillId="0" borderId="1" xfId="34" applyFont="1" applyBorder="1">
      <alignment/>
      <protection/>
    </xf>
    <xf numFmtId="195" fontId="13" fillId="0" borderId="1" xfId="27" applyFont="1" applyBorder="1">
      <alignment/>
    </xf>
    <xf numFmtId="195" fontId="12" fillId="0" borderId="1" xfId="27" applyFont="1" applyBorder="1">
      <alignment/>
    </xf>
    <xf numFmtId="195" fontId="0" fillId="0" borderId="1" xfId="27" applyFont="1" applyBorder="1">
      <alignment/>
    </xf>
    <xf numFmtId="0" fontId="0" fillId="0" borderId="1" xfId="34" applyFont="1" applyFill="1" applyBorder="1">
      <alignment/>
      <protection/>
    </xf>
    <xf numFmtId="204" fontId="1" fillId="0" borderId="1" xfId="22" applyNumberFormat="1" applyFont="1" applyFill="1" applyBorder="1" applyAlignment="1">
      <alignment/>
    </xf>
    <xf numFmtId="42" fontId="0" fillId="0" borderId="1" xfId="34" applyFont="1" applyBorder="1">
      <alignment/>
      <protection/>
    </xf>
    <xf numFmtId="195" fontId="0" fillId="0" borderId="1" xfId="17" applyNumberFormat="1" applyFont="1" applyFill="1" applyBorder="1" applyAlignment="1">
      <alignment/>
    </xf>
    <xf numFmtId="42" fontId="0" fillId="0" borderId="1" xfId="34" applyFont="1" applyBorder="1">
      <alignment/>
      <protection/>
    </xf>
    <xf numFmtId="37" fontId="1" fillId="0" borderId="1" xfId="16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34" applyFont="1" applyBorder="1">
      <alignment/>
      <protection/>
    </xf>
    <xf numFmtId="211" fontId="13" fillId="0" borderId="5" xfId="0" applyNumberFormat="1" applyFont="1" applyBorder="1" applyAlignment="1">
      <alignment horizontal="center"/>
    </xf>
    <xf numFmtId="211" fontId="12" fillId="0" borderId="5" xfId="0" applyNumberFormat="1" applyFont="1" applyBorder="1" applyAlignment="1">
      <alignment horizontal="center"/>
    </xf>
    <xf numFmtId="211" fontId="13" fillId="0" borderId="2" xfId="0" applyNumberFormat="1" applyFont="1" applyBorder="1" applyAlignment="1">
      <alignment horizontal="center"/>
    </xf>
    <xf numFmtId="211" fontId="12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95" fontId="0" fillId="0" borderId="2" xfId="19" applyNumberFormat="1" applyFont="1" applyBorder="1">
      <alignment/>
    </xf>
    <xf numFmtId="197" fontId="0" fillId="0" borderId="0" xfId="22" applyNumberFormat="1" applyFont="1" applyAlignment="1">
      <alignment/>
    </xf>
    <xf numFmtId="197" fontId="0" fillId="0" borderId="2" xfId="22" applyNumberFormat="1" applyFont="1" applyBorder="1" applyAlignment="1">
      <alignment/>
    </xf>
    <xf numFmtId="204" fontId="0" fillId="0" borderId="0" xfId="22" applyNumberFormat="1" applyFont="1" applyBorder="1" applyAlignment="1">
      <alignment/>
    </xf>
    <xf numFmtId="195" fontId="0" fillId="0" borderId="0" xfId="22" applyNumberFormat="1" applyFont="1" applyBorder="1" applyAlignment="1">
      <alignment/>
    </xf>
    <xf numFmtId="204" fontId="8" fillId="0" borderId="0" xfId="0" applyNumberFormat="1" applyFont="1" applyAlignment="1">
      <alignment/>
    </xf>
    <xf numFmtId="195" fontId="1" fillId="0" borderId="0" xfId="22" applyNumberFormat="1" applyFont="1" applyFill="1" applyBorder="1" applyAlignment="1">
      <alignment/>
    </xf>
    <xf numFmtId="190" fontId="0" fillId="0" borderId="0" xfId="22" applyFont="1" applyFill="1" applyBorder="1" applyAlignment="1">
      <alignment/>
    </xf>
    <xf numFmtId="216" fontId="0" fillId="0" borderId="1" xfId="22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87" fontId="0" fillId="0" borderId="0" xfId="16" applyNumberFormat="1" applyFont="1" applyBorder="1" applyAlignment="1">
      <alignment/>
    </xf>
    <xf numFmtId="37" fontId="0" fillId="0" borderId="0" xfId="16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34" applyFont="1" applyBorder="1" applyAlignment="1">
      <alignment horizontal="center"/>
      <protection/>
    </xf>
  </cellXfs>
  <cellStyles count="22">
    <cellStyle name="Normal" xfId="0"/>
    <cellStyle name="%NO SIGN" xfId="15"/>
    <cellStyle name="Comma" xfId="16"/>
    <cellStyle name="Comma [0]" xfId="17"/>
    <cellStyle name="Comma [0] - Credits" xfId="18"/>
    <cellStyle name="Comma [0] - Debits" xfId="19"/>
    <cellStyle name="Comma-Credits" xfId="20"/>
    <cellStyle name="Comma-Debits" xfId="21"/>
    <cellStyle name="Currency" xfId="22"/>
    <cellStyle name="Currency - Credits" xfId="23"/>
    <cellStyle name="Currency - Debits" xfId="24"/>
    <cellStyle name="Currency [0]" xfId="25"/>
    <cellStyle name="Currency [0] - Credits" xfId="26"/>
    <cellStyle name="Currency [0] - Debits" xfId="27"/>
    <cellStyle name="DASH" xfId="28"/>
    <cellStyle name="DASH $" xfId="29"/>
    <cellStyle name="Followed Hyperlink" xfId="30"/>
    <cellStyle name="Hyperlink" xfId="31"/>
    <cellStyle name="Percent" xfId="32"/>
    <cellStyle name="thick" xfId="33"/>
    <cellStyle name="Thick Line" xfId="34"/>
    <cellStyle name="Thin Lin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workbookViewId="0" topLeftCell="A1">
      <selection activeCell="D34" sqref="D34"/>
    </sheetView>
  </sheetViews>
  <sheetFormatPr defaultColWidth="9.00390625" defaultRowHeight="15.75"/>
  <cols>
    <col min="1" max="3" width="2.625" style="0" customWidth="1"/>
    <col min="4" max="4" width="39.375" style="0" customWidth="1"/>
    <col min="5" max="5" width="15.875" style="16" bestFit="1" customWidth="1"/>
    <col min="6" max="6" width="1.875" style="0" customWidth="1"/>
    <col min="7" max="7" width="16.625" style="7" bestFit="1" customWidth="1"/>
    <col min="8" max="8" width="2.125" style="0" hidden="1" customWidth="1"/>
    <col min="9" max="9" width="12.00390625" style="7" hidden="1" customWidth="1"/>
    <col min="10" max="10" width="2.625" style="2" customWidth="1"/>
    <col min="11" max="11" width="11.625" style="2" customWidth="1"/>
  </cols>
  <sheetData>
    <row r="1" spans="1:9" s="4" customFormat="1" ht="18" customHeight="1">
      <c r="A1" s="18" t="str">
        <f>earnings!A1</f>
        <v>FIRAN TECHNOLOGY GROUP CORPORATION</v>
      </c>
      <c r="I1" s="139"/>
    </row>
    <row r="2" spans="1:11" s="4" customFormat="1" ht="18" customHeight="1" thickBot="1">
      <c r="A2" s="227" t="s">
        <v>50</v>
      </c>
      <c r="J2" s="139"/>
      <c r="K2" s="139"/>
    </row>
    <row r="3" spans="2:12" s="22" customFormat="1" ht="15" customHeight="1">
      <c r="B3" s="222"/>
      <c r="C3" s="222"/>
      <c r="D3" s="222"/>
      <c r="E3" s="223">
        <v>39689</v>
      </c>
      <c r="F3" s="221"/>
      <c r="G3" s="224">
        <v>39416</v>
      </c>
      <c r="I3" s="27">
        <v>39143</v>
      </c>
      <c r="J3" s="25"/>
      <c r="L3" s="25"/>
    </row>
    <row r="4" spans="1:12" s="22" customFormat="1" ht="15" customHeight="1" thickBot="1">
      <c r="A4" s="75" t="s">
        <v>12</v>
      </c>
      <c r="B4" s="24"/>
      <c r="C4" s="24"/>
      <c r="D4" s="24"/>
      <c r="E4" s="225" t="s">
        <v>51</v>
      </c>
      <c r="F4" s="75"/>
      <c r="G4" s="226" t="s">
        <v>99</v>
      </c>
      <c r="I4" s="27"/>
      <c r="J4" s="25"/>
      <c r="L4" s="25"/>
    </row>
    <row r="5" spans="1:10" s="21" customFormat="1" ht="15" customHeight="1">
      <c r="A5" s="22"/>
      <c r="B5" s="28"/>
      <c r="C5" s="22"/>
      <c r="D5" s="22"/>
      <c r="E5" s="146"/>
      <c r="F5" s="79"/>
      <c r="G5" s="79"/>
      <c r="H5" s="22"/>
      <c r="I5" s="79"/>
      <c r="J5" s="30"/>
    </row>
    <row r="6" spans="1:10" s="21" customFormat="1" ht="15" customHeight="1">
      <c r="A6" s="16" t="s">
        <v>1</v>
      </c>
      <c r="D6" s="31"/>
      <c r="E6" s="63"/>
      <c r="J6" s="22"/>
    </row>
    <row r="7" spans="4:10" s="21" customFormat="1" ht="15" customHeight="1">
      <c r="D7" s="31"/>
      <c r="E7" s="63"/>
      <c r="J7" s="22"/>
    </row>
    <row r="8" spans="1:10" s="21" customFormat="1" ht="15" customHeight="1">
      <c r="A8" s="21" t="s">
        <v>2</v>
      </c>
      <c r="D8" s="31"/>
      <c r="E8" s="20"/>
      <c r="J8" s="22"/>
    </row>
    <row r="9" spans="2:10" s="21" customFormat="1" ht="15" customHeight="1">
      <c r="B9" s="21" t="s">
        <v>8</v>
      </c>
      <c r="D9" s="31"/>
      <c r="E9" s="64">
        <v>114</v>
      </c>
      <c r="G9" s="33">
        <v>234</v>
      </c>
      <c r="I9" s="33">
        <v>1073</v>
      </c>
      <c r="J9" s="22"/>
    </row>
    <row r="10" spans="2:10" s="21" customFormat="1" ht="15" customHeight="1">
      <c r="B10" s="21" t="s">
        <v>18</v>
      </c>
      <c r="D10" s="31"/>
      <c r="E10" s="65">
        <v>11368</v>
      </c>
      <c r="G10" s="34">
        <v>10542</v>
      </c>
      <c r="I10" s="34">
        <v>10479</v>
      </c>
      <c r="J10" s="22"/>
    </row>
    <row r="11" spans="2:10" s="21" customFormat="1" ht="15" customHeight="1">
      <c r="B11" s="21" t="s">
        <v>111</v>
      </c>
      <c r="D11" s="31"/>
      <c r="E11" s="66">
        <f>406+126</f>
        <v>532</v>
      </c>
      <c r="G11" s="34">
        <f>293+9</f>
        <v>302</v>
      </c>
      <c r="I11" s="34">
        <v>224</v>
      </c>
      <c r="J11" s="22"/>
    </row>
    <row r="12" spans="2:10" s="21" customFormat="1" ht="15" customHeight="1">
      <c r="B12" s="21" t="s">
        <v>52</v>
      </c>
      <c r="E12" s="65">
        <v>8702</v>
      </c>
      <c r="G12" s="34">
        <v>7621</v>
      </c>
      <c r="I12" s="34">
        <v>8723</v>
      </c>
      <c r="J12" s="22"/>
    </row>
    <row r="13" spans="1:10" s="21" customFormat="1" ht="15" customHeight="1">
      <c r="A13" s="29"/>
      <c r="B13" s="29" t="s">
        <v>3</v>
      </c>
      <c r="C13" s="29"/>
      <c r="D13" s="29"/>
      <c r="E13" s="67">
        <v>357</v>
      </c>
      <c r="F13" s="29"/>
      <c r="G13" s="35">
        <f>309+103</f>
        <v>412</v>
      </c>
      <c r="H13" s="29"/>
      <c r="I13" s="35">
        <f>411+147</f>
        <v>558</v>
      </c>
      <c r="J13" s="22"/>
    </row>
    <row r="14" spans="5:10" s="28" customFormat="1" ht="15" customHeight="1">
      <c r="E14" s="68">
        <f>SUM(E9:E13)</f>
        <v>21073</v>
      </c>
      <c r="F14" s="37"/>
      <c r="G14" s="36">
        <f>SUM(G9:G13)</f>
        <v>19111</v>
      </c>
      <c r="H14" s="37"/>
      <c r="I14" s="37">
        <f>SUM(I9:I13)</f>
        <v>21057</v>
      </c>
      <c r="J14" s="22"/>
    </row>
    <row r="15" spans="5:10" s="28" customFormat="1" ht="15" customHeight="1">
      <c r="E15" s="69"/>
      <c r="F15" s="37"/>
      <c r="G15" s="36"/>
      <c r="H15" s="37"/>
      <c r="I15" s="37"/>
      <c r="J15" s="22"/>
    </row>
    <row r="16" spans="1:10" s="28" customFormat="1" ht="15" customHeight="1">
      <c r="A16" s="38" t="s">
        <v>53</v>
      </c>
      <c r="E16" s="160">
        <v>7366</v>
      </c>
      <c r="G16" s="36">
        <v>7757</v>
      </c>
      <c r="I16" s="36">
        <v>7089</v>
      </c>
      <c r="J16" s="22"/>
    </row>
    <row r="17" spans="1:10" s="28" customFormat="1" ht="15" customHeight="1">
      <c r="A17" s="38" t="s">
        <v>54</v>
      </c>
      <c r="E17" s="68">
        <v>0</v>
      </c>
      <c r="G17" s="36">
        <v>34</v>
      </c>
      <c r="I17" s="36">
        <v>4347</v>
      </c>
      <c r="J17" s="22"/>
    </row>
    <row r="18" spans="1:10" s="28" customFormat="1" ht="15" customHeight="1">
      <c r="A18" s="164" t="s">
        <v>69</v>
      </c>
      <c r="B18" s="165"/>
      <c r="C18" s="165"/>
      <c r="D18" s="165"/>
      <c r="E18" s="166">
        <v>4560</v>
      </c>
      <c r="F18" s="39"/>
      <c r="G18" s="35">
        <v>3904</v>
      </c>
      <c r="H18" s="39"/>
      <c r="I18" s="35">
        <v>4549</v>
      </c>
      <c r="J18" s="22"/>
    </row>
    <row r="19" spans="1:10" s="21" customFormat="1" ht="15" customHeight="1" thickBot="1">
      <c r="A19" s="40"/>
      <c r="B19" s="40"/>
      <c r="C19" s="40"/>
      <c r="D19" s="40"/>
      <c r="E19" s="70">
        <f>SUM(E14:E18)</f>
        <v>32999</v>
      </c>
      <c r="F19" s="42"/>
      <c r="G19" s="41">
        <f>SUM(G14:G18)</f>
        <v>30806</v>
      </c>
      <c r="H19" s="42"/>
      <c r="I19" s="41">
        <f>SUM(I14:I18)</f>
        <v>37042</v>
      </c>
      <c r="J19" s="22"/>
    </row>
    <row r="20" spans="1:10" s="21" customFormat="1" ht="15" customHeight="1">
      <c r="A20" s="25"/>
      <c r="B20" s="25"/>
      <c r="C20" s="25"/>
      <c r="D20" s="25"/>
      <c r="E20" s="16"/>
      <c r="F20" s="43"/>
      <c r="H20" s="43"/>
      <c r="I20" s="43"/>
      <c r="J20" s="22"/>
    </row>
    <row r="21" spans="1:10" s="21" customFormat="1" ht="15" customHeight="1">
      <c r="A21" s="16" t="s">
        <v>4</v>
      </c>
      <c r="E21" s="16"/>
      <c r="J21" s="22"/>
    </row>
    <row r="22" spans="5:10" s="21" customFormat="1" ht="15" customHeight="1">
      <c r="E22" s="16"/>
      <c r="J22" s="22"/>
    </row>
    <row r="23" spans="1:10" s="21" customFormat="1" ht="15" customHeight="1">
      <c r="A23" s="21" t="s">
        <v>2</v>
      </c>
      <c r="D23" s="44"/>
      <c r="E23" s="16"/>
      <c r="J23" s="22"/>
    </row>
    <row r="24" spans="2:10" s="21" customFormat="1" ht="15" customHeight="1">
      <c r="B24" s="21" t="s">
        <v>67</v>
      </c>
      <c r="D24" s="44"/>
      <c r="E24" s="64">
        <v>2537</v>
      </c>
      <c r="F24" s="33"/>
      <c r="G24" s="33">
        <v>400</v>
      </c>
      <c r="H24" s="33"/>
      <c r="I24" s="33">
        <v>0</v>
      </c>
      <c r="J24" s="22"/>
    </row>
    <row r="25" spans="2:10" s="21" customFormat="1" ht="15" customHeight="1">
      <c r="B25" s="21" t="s">
        <v>55</v>
      </c>
      <c r="D25" s="45"/>
      <c r="E25" s="65">
        <f>4945+3021-126+1+126</f>
        <v>7967</v>
      </c>
      <c r="F25" s="46"/>
      <c r="G25" s="34">
        <f>7599+5+9</f>
        <v>7613</v>
      </c>
      <c r="H25" s="46"/>
      <c r="I25" s="34">
        <v>8567</v>
      </c>
      <c r="J25" s="22"/>
    </row>
    <row r="26" spans="1:10" s="21" customFormat="1" ht="15" customHeight="1">
      <c r="A26" s="29"/>
      <c r="B26" s="29" t="s">
        <v>112</v>
      </c>
      <c r="C26" s="29"/>
      <c r="D26" s="47"/>
      <c r="E26" s="67">
        <f>601+910+1</f>
        <v>1512</v>
      </c>
      <c r="F26" s="48"/>
      <c r="G26" s="35">
        <f>(72+42)*12</f>
        <v>1368</v>
      </c>
      <c r="H26" s="48"/>
      <c r="I26" s="35">
        <v>1020</v>
      </c>
      <c r="J26" s="22"/>
    </row>
    <row r="27" spans="1:9" s="22" customFormat="1" ht="15" customHeight="1">
      <c r="A27" s="28"/>
      <c r="B27" s="28"/>
      <c r="C27" s="28"/>
      <c r="D27" s="28"/>
      <c r="E27" s="68">
        <f>SUM(E24:E26)</f>
        <v>12016</v>
      </c>
      <c r="F27" s="49"/>
      <c r="G27" s="36">
        <f>SUM(G24:G26)</f>
        <v>9381</v>
      </c>
      <c r="H27" s="49"/>
      <c r="I27" s="49">
        <f>SUM(I24:I26)</f>
        <v>9587</v>
      </c>
    </row>
    <row r="28" spans="1:9" s="22" customFormat="1" ht="15" customHeight="1">
      <c r="A28" s="39" t="s">
        <v>113</v>
      </c>
      <c r="B28" s="39"/>
      <c r="C28" s="39"/>
      <c r="D28" s="39"/>
      <c r="E28" s="67">
        <f>2138+3565</f>
        <v>5703</v>
      </c>
      <c r="F28" s="50"/>
      <c r="G28" s="36">
        <f>7268-G26</f>
        <v>5900</v>
      </c>
      <c r="H28" s="50"/>
      <c r="I28" s="50">
        <v>5433</v>
      </c>
    </row>
    <row r="29" spans="1:9" s="22" customFormat="1" ht="15" customHeight="1">
      <c r="A29" s="39"/>
      <c r="B29" s="39"/>
      <c r="C29" s="39"/>
      <c r="D29" s="39"/>
      <c r="E29" s="159">
        <f>SUM(E27:E28)</f>
        <v>17719</v>
      </c>
      <c r="F29" s="50"/>
      <c r="G29" s="51">
        <f>SUM(G27:G28)</f>
        <v>15281</v>
      </c>
      <c r="H29" s="50"/>
      <c r="I29" s="51">
        <f>SUM(I27:I28)</f>
        <v>15020</v>
      </c>
    </row>
    <row r="30" spans="1:11" s="22" customFormat="1" ht="15" customHeight="1">
      <c r="A30" s="28" t="s">
        <v>100</v>
      </c>
      <c r="B30" s="28"/>
      <c r="C30" s="28"/>
      <c r="D30" s="28"/>
      <c r="E30" s="71"/>
      <c r="F30" s="37"/>
      <c r="H30" s="37"/>
      <c r="K30" s="37"/>
    </row>
    <row r="31" spans="1:11" s="22" customFormat="1" ht="15" customHeight="1">
      <c r="A31" s="28"/>
      <c r="B31" s="28"/>
      <c r="C31" s="28"/>
      <c r="D31" s="28"/>
      <c r="E31" s="71"/>
      <c r="F31" s="37"/>
      <c r="H31" s="37"/>
      <c r="K31" s="37"/>
    </row>
    <row r="32" spans="1:10" s="21" customFormat="1" ht="15" customHeight="1">
      <c r="A32" s="16" t="s">
        <v>5</v>
      </c>
      <c r="E32" s="16"/>
      <c r="J32" s="22"/>
    </row>
    <row r="33" spans="2:10" s="21" customFormat="1" ht="15" customHeight="1">
      <c r="B33" s="52"/>
      <c r="E33" s="16"/>
      <c r="J33" s="22"/>
    </row>
    <row r="34" spans="2:10" s="21" customFormat="1" ht="15" customHeight="1">
      <c r="B34" s="52" t="s">
        <v>13</v>
      </c>
      <c r="E34" s="16"/>
      <c r="J34" s="22"/>
    </row>
    <row r="35" spans="2:10" s="21" customFormat="1" ht="15" customHeight="1">
      <c r="B35" s="52"/>
      <c r="C35" s="21" t="s">
        <v>56</v>
      </c>
      <c r="E35" s="65">
        <v>12681</v>
      </c>
      <c r="G35" s="34">
        <v>12681</v>
      </c>
      <c r="I35" s="34">
        <v>12681</v>
      </c>
      <c r="J35" s="22"/>
    </row>
    <row r="36" spans="2:10" s="21" customFormat="1" ht="15" customHeight="1">
      <c r="B36" s="23"/>
      <c r="C36" s="21" t="s">
        <v>57</v>
      </c>
      <c r="E36" s="65">
        <v>2218</v>
      </c>
      <c r="G36" s="34">
        <v>2218</v>
      </c>
      <c r="I36" s="34">
        <v>2218</v>
      </c>
      <c r="J36" s="22"/>
    </row>
    <row r="37" spans="2:10" s="21" customFormat="1" ht="15" customHeight="1">
      <c r="B37" s="23" t="s">
        <v>68</v>
      </c>
      <c r="E37" s="65">
        <f>8037</f>
        <v>8037</v>
      </c>
      <c r="G37" s="34">
        <v>7939</v>
      </c>
      <c r="I37" s="34">
        <v>7851</v>
      </c>
      <c r="J37" s="22"/>
    </row>
    <row r="38" spans="2:9" s="22" customFormat="1" ht="15" customHeight="1">
      <c r="B38" s="53" t="s">
        <v>14</v>
      </c>
      <c r="E38" s="72">
        <f>G38+earnings!H28</f>
        <v>-7135</v>
      </c>
      <c r="G38" s="54">
        <f>-653-5831</f>
        <v>-6484</v>
      </c>
      <c r="I38" s="55">
        <v>-171</v>
      </c>
    </row>
    <row r="39" spans="1:10" s="21" customFormat="1" ht="15" customHeight="1">
      <c r="A39" s="29"/>
      <c r="B39" s="56" t="s">
        <v>63</v>
      </c>
      <c r="C39" s="29"/>
      <c r="D39" s="29"/>
      <c r="E39" s="73">
        <v>-521</v>
      </c>
      <c r="F39" s="29"/>
      <c r="G39" s="57">
        <v>-829</v>
      </c>
      <c r="H39" s="29"/>
      <c r="I39" s="58">
        <v>-8</v>
      </c>
      <c r="J39" s="22"/>
    </row>
    <row r="40" spans="1:10" s="28" customFormat="1" ht="15" customHeight="1">
      <c r="A40" s="39"/>
      <c r="B40" s="39"/>
      <c r="C40" s="39"/>
      <c r="D40" s="39"/>
      <c r="E40" s="67">
        <f>SUM(E35:E39)</f>
        <v>15280</v>
      </c>
      <c r="F40" s="59"/>
      <c r="G40" s="35">
        <f>SUM(G35:G39)</f>
        <v>15525</v>
      </c>
      <c r="H40" s="59"/>
      <c r="I40" s="35">
        <f>SUM(I35:I39)</f>
        <v>22571</v>
      </c>
      <c r="J40" s="22"/>
    </row>
    <row r="41" spans="1:10" s="21" customFormat="1" ht="15" customHeight="1" thickBot="1">
      <c r="A41" s="60"/>
      <c r="B41" s="60"/>
      <c r="C41" s="60"/>
      <c r="D41" s="60"/>
      <c r="E41" s="168">
        <f>E29+E40</f>
        <v>32999</v>
      </c>
      <c r="F41" s="42"/>
      <c r="G41" s="61">
        <f>G29+G40</f>
        <v>30806</v>
      </c>
      <c r="H41" s="42"/>
      <c r="I41" s="61">
        <f>I29+I40</f>
        <v>37591</v>
      </c>
      <c r="J41" s="22"/>
    </row>
    <row r="42" spans="2:11" s="21" customFormat="1" ht="15" customHeight="1">
      <c r="B42" s="21" t="s">
        <v>38</v>
      </c>
      <c r="E42" s="74"/>
      <c r="F42" s="62">
        <f>F19-F41</f>
        <v>0</v>
      </c>
      <c r="G42" s="62"/>
      <c r="H42" s="62">
        <f>H19-H41</f>
        <v>0</v>
      </c>
      <c r="I42" s="62"/>
      <c r="J42" s="37"/>
      <c r="K42" s="22"/>
    </row>
    <row r="43" spans="5:11" s="11" customFormat="1" ht="15" customHeight="1">
      <c r="E43" s="12"/>
      <c r="J43" s="14"/>
      <c r="K43" s="10"/>
    </row>
    <row r="44" spans="5:11" s="11" customFormat="1" ht="15" customHeight="1">
      <c r="E44" s="233"/>
      <c r="G44" s="233"/>
      <c r="J44" s="14"/>
      <c r="K44" s="10"/>
    </row>
    <row r="45" spans="1:11" s="11" customFormat="1" ht="15" customHeight="1">
      <c r="A45" s="15"/>
      <c r="E45" s="12"/>
      <c r="J45" s="14"/>
      <c r="K45" s="10"/>
    </row>
    <row r="46" spans="5:11" s="11" customFormat="1" ht="15" customHeight="1">
      <c r="E46" s="12"/>
      <c r="J46" s="14"/>
      <c r="K46" s="10"/>
    </row>
    <row r="47" spans="1:11" s="11" customFormat="1" ht="15" customHeight="1">
      <c r="A47" s="15"/>
      <c r="E47" s="12"/>
      <c r="J47" s="14"/>
      <c r="K47" s="10"/>
    </row>
    <row r="48" spans="5:11" s="11" customFormat="1" ht="15" customHeight="1">
      <c r="E48" s="12"/>
      <c r="J48" s="14"/>
      <c r="K48" s="10"/>
    </row>
    <row r="49" spans="5:11" s="11" customFormat="1" ht="15" customHeight="1">
      <c r="E49" s="12"/>
      <c r="J49" s="14"/>
      <c r="K49" s="10"/>
    </row>
    <row r="50" spans="5:11" s="11" customFormat="1" ht="15" customHeight="1">
      <c r="E50" s="12"/>
      <c r="J50" s="14"/>
      <c r="K50" s="10"/>
    </row>
    <row r="51" spans="5:11" s="11" customFormat="1" ht="15" customHeight="1">
      <c r="E51" s="12"/>
      <c r="J51" s="14"/>
      <c r="K51" s="10"/>
    </row>
    <row r="52" spans="5:11" s="11" customFormat="1" ht="15" customHeight="1">
      <c r="E52" s="12"/>
      <c r="J52" s="10"/>
      <c r="K52" s="10"/>
    </row>
    <row r="53" spans="5:11" s="11" customFormat="1" ht="15" customHeight="1">
      <c r="E53" s="12"/>
      <c r="J53" s="10"/>
      <c r="K53" s="10"/>
    </row>
    <row r="54" spans="5:11" s="11" customFormat="1" ht="15" customHeight="1">
      <c r="E54" s="12"/>
      <c r="J54" s="10"/>
      <c r="K54" s="10"/>
    </row>
    <row r="55" spans="5:11" s="11" customFormat="1" ht="15" customHeight="1">
      <c r="E55" s="12"/>
      <c r="J55" s="10"/>
      <c r="K55" s="10"/>
    </row>
    <row r="56" spans="5:11" s="11" customFormat="1" ht="15" customHeight="1">
      <c r="E56" s="12"/>
      <c r="J56" s="10"/>
      <c r="K56" s="10"/>
    </row>
    <row r="57" spans="5:11" s="11" customFormat="1" ht="15" customHeight="1">
      <c r="E57" s="12"/>
      <c r="J57" s="10"/>
      <c r="K57" s="10"/>
    </row>
    <row r="58" spans="5:11" s="11" customFormat="1" ht="15" customHeight="1">
      <c r="E58" s="12"/>
      <c r="J58" s="10"/>
      <c r="K58" s="10"/>
    </row>
    <row r="59" spans="5:11" s="11" customFormat="1" ht="15" customHeight="1">
      <c r="E59" s="12"/>
      <c r="J59" s="10"/>
      <c r="K59" s="10"/>
    </row>
    <row r="60" spans="5:11" s="11" customFormat="1" ht="15" customHeight="1">
      <c r="E60" s="12"/>
      <c r="J60" s="10"/>
      <c r="K60" s="10"/>
    </row>
    <row r="61" spans="5:11" s="11" customFormat="1" ht="15" customHeight="1">
      <c r="E61" s="12"/>
      <c r="J61" s="10"/>
      <c r="K61" s="10"/>
    </row>
    <row r="62" spans="5:11" s="11" customFormat="1" ht="15" customHeight="1">
      <c r="E62" s="12"/>
      <c r="J62" s="10"/>
      <c r="K62" s="10"/>
    </row>
    <row r="63" spans="5:11" s="11" customFormat="1" ht="15" customHeight="1">
      <c r="E63" s="12"/>
      <c r="J63" s="10"/>
      <c r="K63" s="10"/>
    </row>
    <row r="64" spans="5:11" s="11" customFormat="1" ht="15" customHeight="1">
      <c r="E64" s="12"/>
      <c r="J64" s="10"/>
      <c r="K64" s="10"/>
    </row>
    <row r="65" spans="5:11" s="11" customFormat="1" ht="15" customHeight="1">
      <c r="E65" s="12"/>
      <c r="J65" s="10"/>
      <c r="K65" s="10"/>
    </row>
    <row r="66" spans="5:11" s="11" customFormat="1" ht="15" customHeight="1">
      <c r="E66" s="12"/>
      <c r="J66" s="10"/>
      <c r="K66" s="10"/>
    </row>
    <row r="67" spans="5:11" s="11" customFormat="1" ht="15" customHeight="1">
      <c r="E67" s="12"/>
      <c r="J67" s="10"/>
      <c r="K67" s="10"/>
    </row>
    <row r="68" spans="5:11" s="11" customFormat="1" ht="15" customHeight="1">
      <c r="E68" s="12"/>
      <c r="J68" s="10"/>
      <c r="K68" s="10"/>
    </row>
    <row r="69" spans="5:11" s="11" customFormat="1" ht="15" customHeight="1">
      <c r="E69" s="12"/>
      <c r="J69" s="10"/>
      <c r="K69" s="10"/>
    </row>
    <row r="70" spans="5:11" s="11" customFormat="1" ht="15" customHeight="1">
      <c r="E70" s="12"/>
      <c r="J70" s="10"/>
      <c r="K70" s="10"/>
    </row>
    <row r="71" spans="5:11" s="11" customFormat="1" ht="15" customHeight="1">
      <c r="E71" s="12"/>
      <c r="J71" s="10"/>
      <c r="K71" s="10"/>
    </row>
    <row r="72" spans="5:11" s="11" customFormat="1" ht="13.5">
      <c r="E72" s="12"/>
      <c r="J72" s="10"/>
      <c r="K72" s="10"/>
    </row>
    <row r="73" spans="5:11" s="11" customFormat="1" ht="13.5">
      <c r="E73" s="12"/>
      <c r="J73" s="10"/>
      <c r="K73" s="10"/>
    </row>
    <row r="74" spans="5:11" s="11" customFormat="1" ht="13.5">
      <c r="E74" s="12"/>
      <c r="J74" s="10"/>
      <c r="K74" s="10"/>
    </row>
    <row r="75" spans="5:11" s="11" customFormat="1" ht="13.5">
      <c r="E75" s="12"/>
      <c r="J75" s="10"/>
      <c r="K75" s="10"/>
    </row>
    <row r="76" spans="5:11" s="11" customFormat="1" ht="13.5">
      <c r="E76" s="12"/>
      <c r="J76" s="10"/>
      <c r="K76" s="10"/>
    </row>
    <row r="77" spans="5:11" s="11" customFormat="1" ht="13.5">
      <c r="E77" s="12"/>
      <c r="J77" s="10"/>
      <c r="K77" s="10"/>
    </row>
    <row r="78" spans="5:11" s="11" customFormat="1" ht="13.5">
      <c r="E78" s="12"/>
      <c r="J78" s="10"/>
      <c r="K78" s="10"/>
    </row>
  </sheetData>
  <printOptions/>
  <pageMargins left="1" right="0.8" top="0.75" bottom="0.5" header="0.5" footer="0.5"/>
  <pageSetup blackAndWhite="1"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" sqref="J1:J16384"/>
    </sheetView>
  </sheetViews>
  <sheetFormatPr defaultColWidth="9.00390625" defaultRowHeight="15.75"/>
  <cols>
    <col min="1" max="2" width="2.625" style="0" customWidth="1"/>
    <col min="3" max="3" width="38.25390625" style="0" customWidth="1"/>
    <col min="4" max="4" width="14.75390625" style="16" customWidth="1"/>
    <col min="5" max="5" width="2.625" style="0" customWidth="1"/>
    <col min="6" max="6" width="14.50390625" style="7" customWidth="1"/>
    <col min="7" max="7" width="2.625" style="0" customWidth="1"/>
    <col min="8" max="8" width="15.25390625" style="71" customWidth="1"/>
    <col min="9" max="9" width="2.875" style="2" customWidth="1"/>
    <col min="10" max="10" width="14.875" style="0" customWidth="1"/>
  </cols>
  <sheetData>
    <row r="1" spans="1:9" s="5" customFormat="1" ht="18" customHeight="1">
      <c r="A1" s="9" t="s">
        <v>9</v>
      </c>
      <c r="C1" s="4"/>
      <c r="D1" s="4"/>
      <c r="H1" s="139"/>
      <c r="I1" s="6"/>
    </row>
    <row r="2" spans="1:9" s="5" customFormat="1" ht="18" customHeight="1">
      <c r="A2" s="4" t="s">
        <v>93</v>
      </c>
      <c r="D2" s="4"/>
      <c r="H2" s="139"/>
      <c r="I2" s="6"/>
    </row>
    <row r="3" spans="4:9" s="7" customFormat="1" ht="15" customHeight="1" thickBot="1">
      <c r="D3" s="16"/>
      <c r="H3" s="71"/>
      <c r="I3" s="8"/>
    </row>
    <row r="4" spans="1:10" s="7" customFormat="1" ht="15" customHeight="1" thickBot="1">
      <c r="A4" s="92"/>
      <c r="B4" s="92"/>
      <c r="C4" s="92"/>
      <c r="D4" s="240" t="s">
        <v>58</v>
      </c>
      <c r="E4" s="240"/>
      <c r="F4" s="240"/>
      <c r="G4" s="104"/>
      <c r="H4" s="240" t="s">
        <v>110</v>
      </c>
      <c r="I4" s="240"/>
      <c r="J4" s="241"/>
    </row>
    <row r="5" spans="1:10" s="21" customFormat="1" ht="15" customHeight="1">
      <c r="A5" s="7" t="s">
        <v>74</v>
      </c>
      <c r="B5" s="7"/>
      <c r="C5" s="7"/>
      <c r="D5" s="181">
        <f>'bs'!E3</f>
        <v>39689</v>
      </c>
      <c r="E5" s="78"/>
      <c r="F5" s="26">
        <v>39325</v>
      </c>
      <c r="H5" s="169">
        <v>39689</v>
      </c>
      <c r="I5" s="130"/>
      <c r="J5" s="131">
        <v>39325</v>
      </c>
    </row>
    <row r="6" spans="1:10" s="21" customFormat="1" ht="15" customHeight="1" thickBot="1">
      <c r="A6" s="93" t="s">
        <v>75</v>
      </c>
      <c r="B6" s="75"/>
      <c r="C6" s="75"/>
      <c r="D6" s="76" t="s">
        <v>51</v>
      </c>
      <c r="E6" s="77"/>
      <c r="F6" s="77" t="str">
        <f>D6</f>
        <v>(unaudited)</v>
      </c>
      <c r="G6" s="75"/>
      <c r="H6" s="76" t="s">
        <v>51</v>
      </c>
      <c r="I6" s="77"/>
      <c r="J6" s="77" t="s">
        <v>51</v>
      </c>
    </row>
    <row r="7" spans="4:9" s="21" customFormat="1" ht="15" customHeight="1">
      <c r="D7" s="16"/>
      <c r="F7" s="80"/>
      <c r="H7" s="71"/>
      <c r="I7" s="22"/>
    </row>
    <row r="8" spans="1:10" s="22" customFormat="1" ht="15" customHeight="1">
      <c r="A8" s="22" t="s">
        <v>10</v>
      </c>
      <c r="D8" s="182">
        <f>H8-30056</f>
        <v>15748</v>
      </c>
      <c r="E8" s="82"/>
      <c r="F8" s="43">
        <f>J8-29174</f>
        <v>13895</v>
      </c>
      <c r="H8" s="170">
        <v>45804</v>
      </c>
      <c r="I8" s="43"/>
      <c r="J8" s="81">
        <v>43069</v>
      </c>
    </row>
    <row r="9" spans="1:10" s="22" customFormat="1" ht="15" customHeight="1">
      <c r="A9" s="56" t="s">
        <v>43</v>
      </c>
      <c r="B9" s="29"/>
      <c r="C9" s="29"/>
      <c r="D9" s="166">
        <f>H9-22771</f>
        <v>12189</v>
      </c>
      <c r="E9" s="50"/>
      <c r="F9" s="48">
        <f>J9-21974</f>
        <v>10845</v>
      </c>
      <c r="G9" s="29"/>
      <c r="H9" s="171">
        <v>34960</v>
      </c>
      <c r="I9" s="50"/>
      <c r="J9" s="35">
        <v>32819</v>
      </c>
    </row>
    <row r="10" spans="1:10" s="22" customFormat="1" ht="15" customHeight="1">
      <c r="A10" s="83"/>
      <c r="B10" s="29"/>
      <c r="C10" s="29"/>
      <c r="D10" s="172">
        <f>D8-D9</f>
        <v>3559</v>
      </c>
      <c r="E10" s="50"/>
      <c r="F10" s="59">
        <f>F8-F9</f>
        <v>3050</v>
      </c>
      <c r="G10" s="29"/>
      <c r="H10" s="172">
        <f>H8-H9</f>
        <v>10844</v>
      </c>
      <c r="I10" s="88"/>
      <c r="J10" s="140">
        <f>J8-J9</f>
        <v>10250</v>
      </c>
    </row>
    <row r="11" spans="1:9" s="22" customFormat="1" ht="15" customHeight="1">
      <c r="A11" s="84"/>
      <c r="D11" s="68"/>
      <c r="E11" s="37"/>
      <c r="F11" s="49"/>
      <c r="H11" s="173"/>
      <c r="I11" s="37"/>
    </row>
    <row r="12" spans="1:9" s="22" customFormat="1" ht="15" customHeight="1">
      <c r="A12" s="53" t="s">
        <v>0</v>
      </c>
      <c r="D12" s="68"/>
      <c r="E12" s="37"/>
      <c r="F12" s="49"/>
      <c r="H12" s="173"/>
      <c r="I12" s="37"/>
    </row>
    <row r="13" spans="1:10" s="22" customFormat="1" ht="15" customHeight="1">
      <c r="A13" s="84"/>
      <c r="B13" s="22" t="s">
        <v>11</v>
      </c>
      <c r="D13" s="68">
        <f>H13-4116</f>
        <v>1687</v>
      </c>
      <c r="E13" s="37"/>
      <c r="F13" s="49">
        <f>J13-3727</f>
        <v>1555</v>
      </c>
      <c r="H13" s="173">
        <f>2204+2323+1117+98+35-164+23-4+174-3</f>
        <v>5803</v>
      </c>
      <c r="I13" s="37"/>
      <c r="J13" s="36">
        <v>5282</v>
      </c>
    </row>
    <row r="14" spans="1:10" s="22" customFormat="1" ht="15" customHeight="1">
      <c r="A14" s="84"/>
      <c r="B14" s="167" t="s">
        <v>95</v>
      </c>
      <c r="C14" s="167"/>
      <c r="D14" s="160">
        <f>H14-1823</f>
        <v>586</v>
      </c>
      <c r="E14" s="193"/>
      <c r="F14" s="194">
        <f>J14-1389</f>
        <v>984</v>
      </c>
      <c r="H14" s="192">
        <v>2409</v>
      </c>
      <c r="I14" s="37"/>
      <c r="J14" s="85">
        <v>2373</v>
      </c>
    </row>
    <row r="15" spans="1:10" s="22" customFormat="1" ht="15" customHeight="1">
      <c r="A15" s="84"/>
      <c r="B15" s="167" t="s">
        <v>106</v>
      </c>
      <c r="C15" s="167"/>
      <c r="D15" s="160">
        <f>H15-374</f>
        <v>129</v>
      </c>
      <c r="E15" s="193"/>
      <c r="F15" s="194">
        <f>J15-0</f>
        <v>0</v>
      </c>
      <c r="H15" s="192">
        <v>503</v>
      </c>
      <c r="I15" s="37"/>
      <c r="J15" s="85">
        <v>0</v>
      </c>
    </row>
    <row r="16" spans="1:10" s="22" customFormat="1" ht="15" customHeight="1">
      <c r="A16" s="84"/>
      <c r="B16" s="167" t="s">
        <v>90</v>
      </c>
      <c r="C16" s="167"/>
      <c r="D16" s="160"/>
      <c r="E16" s="193"/>
      <c r="F16" s="194"/>
      <c r="H16" s="192"/>
      <c r="I16" s="37"/>
      <c r="J16" s="85"/>
    </row>
    <row r="17" spans="1:10" s="22" customFormat="1" ht="15" customHeight="1">
      <c r="A17" s="84"/>
      <c r="B17" s="167" t="s">
        <v>89</v>
      </c>
      <c r="C17" s="167"/>
      <c r="D17" s="160">
        <f>H17-0</f>
        <v>0</v>
      </c>
      <c r="E17" s="193"/>
      <c r="F17" s="194">
        <f>J17--963</f>
        <v>-86</v>
      </c>
      <c r="H17" s="192">
        <v>0</v>
      </c>
      <c r="I17" s="37"/>
      <c r="J17" s="191">
        <f>-814-219-16</f>
        <v>-1049</v>
      </c>
    </row>
    <row r="18" spans="1:10" s="22" customFormat="1" ht="15" customHeight="1">
      <c r="A18" s="84"/>
      <c r="B18" s="22" t="s">
        <v>47</v>
      </c>
      <c r="D18" s="160">
        <f>H18-1381</f>
        <v>719</v>
      </c>
      <c r="E18" s="37"/>
      <c r="F18" s="49">
        <f>J18-1487</f>
        <v>724</v>
      </c>
      <c r="H18" s="173">
        <f>1979+121</f>
        <v>2100</v>
      </c>
      <c r="I18" s="37"/>
      <c r="J18" s="85">
        <v>2211</v>
      </c>
    </row>
    <row r="19" spans="1:10" s="22" customFormat="1" ht="15" customHeight="1">
      <c r="A19" s="84"/>
      <c r="B19" s="22" t="s">
        <v>15</v>
      </c>
      <c r="D19" s="68">
        <f>H19-263</f>
        <v>124</v>
      </c>
      <c r="E19" s="37"/>
      <c r="F19" s="49">
        <f>J19-266</f>
        <v>147</v>
      </c>
      <c r="H19" s="173">
        <v>387</v>
      </c>
      <c r="I19" s="37"/>
      <c r="J19" s="85">
        <v>413</v>
      </c>
    </row>
    <row r="20" spans="1:10" s="22" customFormat="1" ht="15" customHeight="1">
      <c r="A20" s="84"/>
      <c r="B20" s="22" t="s">
        <v>65</v>
      </c>
      <c r="D20" s="68">
        <f>H20-95</f>
        <v>46</v>
      </c>
      <c r="E20" s="37"/>
      <c r="F20" s="49">
        <f>J20-7</f>
        <v>6</v>
      </c>
      <c r="H20" s="173">
        <v>141</v>
      </c>
      <c r="I20" s="37"/>
      <c r="J20" s="85">
        <v>13</v>
      </c>
    </row>
    <row r="21" spans="1:10" s="22" customFormat="1" ht="15" customHeight="1">
      <c r="A21" s="83"/>
      <c r="B21" s="22" t="s">
        <v>70</v>
      </c>
      <c r="C21" s="29"/>
      <c r="D21" s="68">
        <f>H21-208</f>
        <v>117</v>
      </c>
      <c r="E21" s="50"/>
      <c r="F21" s="59">
        <v>0</v>
      </c>
      <c r="G21" s="29"/>
      <c r="H21" s="171">
        <v>325</v>
      </c>
      <c r="I21" s="50"/>
      <c r="J21" s="35">
        <v>0</v>
      </c>
    </row>
    <row r="22" spans="1:10" s="22" customFormat="1" ht="15" customHeight="1">
      <c r="A22" s="86"/>
      <c r="B22" s="86"/>
      <c r="C22" s="86"/>
      <c r="D22" s="174">
        <f>SUM(D13:D21)</f>
        <v>3408</v>
      </c>
      <c r="E22" s="88"/>
      <c r="F22" s="87">
        <f>SUM(F13:F21)</f>
        <v>3330</v>
      </c>
      <c r="G22" s="29"/>
      <c r="H22" s="174">
        <f>SUM(H13:H21)</f>
        <v>11668</v>
      </c>
      <c r="I22" s="88"/>
      <c r="J22" s="140">
        <f>SUM(J13:J21)</f>
        <v>9243</v>
      </c>
    </row>
    <row r="23" spans="2:10" s="21" customFormat="1" ht="15" customHeight="1">
      <c r="B23" s="22"/>
      <c r="C23" s="22"/>
      <c r="D23" s="175"/>
      <c r="E23" s="37"/>
      <c r="F23" s="49"/>
      <c r="G23" s="22"/>
      <c r="H23" s="175"/>
      <c r="I23" s="37"/>
      <c r="J23" s="34"/>
    </row>
    <row r="24" spans="1:10" s="22" customFormat="1" ht="15" customHeight="1">
      <c r="A24" s="53" t="s">
        <v>101</v>
      </c>
      <c r="D24" s="175">
        <f>D10-D22</f>
        <v>151</v>
      </c>
      <c r="E24" s="37"/>
      <c r="F24" s="49">
        <f>F10-F22</f>
        <v>-280</v>
      </c>
      <c r="H24" s="175">
        <f>H10-H22</f>
        <v>-824</v>
      </c>
      <c r="I24" s="37"/>
      <c r="J24" s="36">
        <f>J10-J22</f>
        <v>1007</v>
      </c>
    </row>
    <row r="25" spans="1:9" s="22" customFormat="1" ht="15" customHeight="1">
      <c r="A25" s="53"/>
      <c r="D25" s="175"/>
      <c r="E25" s="37"/>
      <c r="F25" s="49"/>
      <c r="H25" s="173"/>
      <c r="I25" s="37"/>
    </row>
    <row r="26" spans="1:10" s="22" customFormat="1" ht="15" customHeight="1" thickBot="1">
      <c r="A26" s="94" t="s">
        <v>71</v>
      </c>
      <c r="B26" s="75"/>
      <c r="C26" s="75"/>
      <c r="D26" s="153">
        <f>H26--134</f>
        <v>-39</v>
      </c>
      <c r="E26" s="95"/>
      <c r="F26" s="95">
        <f>J26-463</f>
        <v>-98</v>
      </c>
      <c r="G26" s="75"/>
      <c r="H26" s="153">
        <v>-173</v>
      </c>
      <c r="I26" s="129"/>
      <c r="J26" s="128">
        <v>365</v>
      </c>
    </row>
    <row r="27" spans="1:10" s="22" customFormat="1" ht="15" customHeight="1">
      <c r="A27" s="84"/>
      <c r="D27" s="71"/>
      <c r="E27" s="49"/>
      <c r="F27" s="49"/>
      <c r="H27" s="173"/>
      <c r="I27" s="37"/>
      <c r="J27" s="36"/>
    </row>
    <row r="28" spans="1:10" s="22" customFormat="1" ht="15" customHeight="1" thickBot="1">
      <c r="A28" s="75" t="s">
        <v>102</v>
      </c>
      <c r="B28" s="75"/>
      <c r="C28" s="75"/>
      <c r="D28" s="176">
        <f>D24-D26</f>
        <v>190</v>
      </c>
      <c r="E28" s="89"/>
      <c r="F28" s="89">
        <f>F24-F26</f>
        <v>-182</v>
      </c>
      <c r="G28" s="75"/>
      <c r="H28" s="176">
        <f>H24-H26</f>
        <v>-651</v>
      </c>
      <c r="I28" s="91"/>
      <c r="J28" s="228">
        <f>J24-J26</f>
        <v>642</v>
      </c>
    </row>
    <row r="29" spans="4:9" s="21" customFormat="1" ht="15" customHeight="1">
      <c r="D29" s="16"/>
      <c r="E29" s="90"/>
      <c r="F29" s="49"/>
      <c r="G29" s="22"/>
      <c r="H29" s="177"/>
      <c r="I29" s="90"/>
    </row>
    <row r="30" spans="1:9" s="21" customFormat="1" ht="15" customHeight="1">
      <c r="A30" s="21" t="s">
        <v>103</v>
      </c>
      <c r="D30" s="16"/>
      <c r="E30" s="90"/>
      <c r="F30" s="49"/>
      <c r="G30" s="22"/>
      <c r="H30" s="177"/>
      <c r="I30" s="90"/>
    </row>
    <row r="31" spans="2:10" s="21" customFormat="1" ht="15" customHeight="1">
      <c r="B31" s="22" t="s">
        <v>72</v>
      </c>
      <c r="D31" s="183">
        <v>0.01</v>
      </c>
      <c r="E31" s="90"/>
      <c r="F31" s="229">
        <v>-0.01</v>
      </c>
      <c r="G31" s="22"/>
      <c r="H31" s="178">
        <v>-0.04</v>
      </c>
      <c r="I31" s="90"/>
      <c r="J31" s="141">
        <v>0.04</v>
      </c>
    </row>
    <row r="32" spans="1:10" s="21" customFormat="1" ht="15" customHeight="1" thickBot="1">
      <c r="A32" s="75"/>
      <c r="B32" s="75" t="s">
        <v>73</v>
      </c>
      <c r="C32" s="75"/>
      <c r="D32" s="184">
        <v>0.01</v>
      </c>
      <c r="E32" s="91"/>
      <c r="F32" s="230">
        <v>-0.01</v>
      </c>
      <c r="G32" s="75"/>
      <c r="H32" s="179">
        <v>-0.04</v>
      </c>
      <c r="I32" s="91"/>
      <c r="J32" s="142">
        <v>0.03</v>
      </c>
    </row>
    <row r="33" spans="1:9" s="21" customFormat="1" ht="15" customHeight="1">
      <c r="A33" s="22"/>
      <c r="B33" s="21" t="s">
        <v>38</v>
      </c>
      <c r="C33" s="22"/>
      <c r="D33" s="16"/>
      <c r="E33" s="90"/>
      <c r="F33" s="49"/>
      <c r="G33" s="22"/>
      <c r="H33" s="177"/>
      <c r="I33" s="90"/>
    </row>
    <row r="34" spans="4:9" s="11" customFormat="1" ht="15" customHeight="1">
      <c r="D34" s="12"/>
      <c r="H34" s="180"/>
      <c r="I34" s="10"/>
    </row>
    <row r="35" spans="4:9" s="11" customFormat="1" ht="15" customHeight="1">
      <c r="D35" s="12"/>
      <c r="H35" s="180"/>
      <c r="I35" s="10"/>
    </row>
    <row r="36" spans="4:9" s="11" customFormat="1" ht="15" customHeight="1">
      <c r="D36" s="12"/>
      <c r="H36" s="180"/>
      <c r="I36" s="10"/>
    </row>
    <row r="37" spans="4:9" s="11" customFormat="1" ht="15" customHeight="1">
      <c r="D37" s="12"/>
      <c r="H37" s="180"/>
      <c r="I37" s="10"/>
    </row>
    <row r="38" spans="4:9" s="11" customFormat="1" ht="13.5">
      <c r="D38" s="12"/>
      <c r="H38" s="180"/>
      <c r="I38" s="10"/>
    </row>
    <row r="39" spans="4:9" s="11" customFormat="1" ht="13.5">
      <c r="D39" s="12"/>
      <c r="H39" s="180"/>
      <c r="I39" s="10"/>
    </row>
    <row r="40" spans="4:9" s="11" customFormat="1" ht="13.5">
      <c r="D40" s="12"/>
      <c r="H40" s="180"/>
      <c r="I40" s="10"/>
    </row>
    <row r="41" spans="4:9" s="11" customFormat="1" ht="13.5">
      <c r="D41" s="12"/>
      <c r="H41" s="180"/>
      <c r="I41" s="10"/>
    </row>
    <row r="42" spans="4:9" s="11" customFormat="1" ht="13.5">
      <c r="D42" s="12"/>
      <c r="H42" s="180"/>
      <c r="I42" s="10"/>
    </row>
    <row r="43" spans="4:9" s="11" customFormat="1" ht="13.5">
      <c r="D43" s="12"/>
      <c r="H43" s="180"/>
      <c r="I43" s="10"/>
    </row>
    <row r="44" spans="4:9" s="11" customFormat="1" ht="13.5">
      <c r="D44" s="12"/>
      <c r="H44" s="180"/>
      <c r="I44" s="10"/>
    </row>
    <row r="45" spans="4:9" s="11" customFormat="1" ht="13.5">
      <c r="D45" s="12"/>
      <c r="H45" s="180"/>
      <c r="I45" s="10"/>
    </row>
    <row r="46" spans="4:9" s="11" customFormat="1" ht="13.5">
      <c r="D46" s="12"/>
      <c r="H46" s="180"/>
      <c r="I46" s="10"/>
    </row>
    <row r="47" spans="4:9" s="11" customFormat="1" ht="13.5">
      <c r="D47" s="12"/>
      <c r="H47" s="180"/>
      <c r="I47" s="10"/>
    </row>
    <row r="48" spans="4:9" s="11" customFormat="1" ht="13.5">
      <c r="D48" s="12"/>
      <c r="H48" s="180"/>
      <c r="I48" s="10"/>
    </row>
    <row r="49" spans="4:9" s="11" customFormat="1" ht="13.5">
      <c r="D49" s="12"/>
      <c r="H49" s="180"/>
      <c r="I49" s="10"/>
    </row>
    <row r="50" spans="4:9" s="11" customFormat="1" ht="13.5">
      <c r="D50" s="12"/>
      <c r="H50" s="180"/>
      <c r="I50" s="10"/>
    </row>
    <row r="51" spans="4:9" s="11" customFormat="1" ht="13.5">
      <c r="D51" s="12"/>
      <c r="H51" s="180"/>
      <c r="I51" s="10"/>
    </row>
    <row r="52" spans="4:9" s="11" customFormat="1" ht="13.5">
      <c r="D52" s="12"/>
      <c r="H52" s="180"/>
      <c r="I52" s="10"/>
    </row>
    <row r="53" spans="4:9" s="11" customFormat="1" ht="13.5">
      <c r="D53" s="12"/>
      <c r="H53" s="180"/>
      <c r="I53" s="10"/>
    </row>
    <row r="54" spans="4:9" s="11" customFormat="1" ht="13.5">
      <c r="D54" s="12"/>
      <c r="H54" s="180"/>
      <c r="I54" s="10"/>
    </row>
    <row r="55" spans="4:9" s="11" customFormat="1" ht="13.5">
      <c r="D55" s="12"/>
      <c r="H55" s="180"/>
      <c r="I55" s="10"/>
    </row>
    <row r="56" spans="4:9" s="11" customFormat="1" ht="13.5">
      <c r="D56" s="12"/>
      <c r="H56" s="180"/>
      <c r="I56" s="10"/>
    </row>
    <row r="57" spans="4:9" s="11" customFormat="1" ht="13.5">
      <c r="D57" s="12"/>
      <c r="H57" s="180"/>
      <c r="I57" s="10"/>
    </row>
    <row r="58" spans="4:9" s="11" customFormat="1" ht="13.5">
      <c r="D58" s="12"/>
      <c r="H58" s="180"/>
      <c r="I58" s="10"/>
    </row>
    <row r="59" spans="4:9" s="11" customFormat="1" ht="13.5">
      <c r="D59" s="12"/>
      <c r="H59" s="180"/>
      <c r="I59" s="10"/>
    </row>
    <row r="60" spans="4:9" s="11" customFormat="1" ht="13.5">
      <c r="D60" s="12"/>
      <c r="H60" s="180"/>
      <c r="I60" s="10"/>
    </row>
  </sheetData>
  <mergeCells count="2">
    <mergeCell ref="D4:F4"/>
    <mergeCell ref="H4:J4"/>
  </mergeCells>
  <printOptions/>
  <pageMargins left="1" right="0.8" top="0.75" bottom="0.5" header="0.5" footer="0.5"/>
  <pageSetup blackAndWhite="1" fitToHeight="1" fitToWidth="1" horizontalDpi="300" verticalDpi="300" orientation="portrait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I36" sqref="I36"/>
    </sheetView>
  </sheetViews>
  <sheetFormatPr defaultColWidth="9.00390625" defaultRowHeight="15.75"/>
  <cols>
    <col min="1" max="1" width="26.50390625" style="0" customWidth="1"/>
    <col min="2" max="2" width="10.625" style="0" bestFit="1" customWidth="1"/>
    <col min="3" max="3" width="9.75390625" style="0" bestFit="1" customWidth="1"/>
    <col min="4" max="4" width="8.875" style="0" customWidth="1"/>
    <col min="5" max="5" width="11.375" style="0" bestFit="1" customWidth="1"/>
    <col min="6" max="6" width="8.50390625" style="0" customWidth="1"/>
    <col min="7" max="7" width="17.00390625" style="0" bestFit="1" customWidth="1"/>
    <col min="8" max="8" width="17.00390625" style="0" customWidth="1"/>
    <col min="9" max="9" width="13.00390625" style="0" bestFit="1" customWidth="1"/>
  </cols>
  <sheetData>
    <row r="1" ht="17.25">
      <c r="A1" s="9" t="s">
        <v>9</v>
      </c>
    </row>
    <row r="2" ht="17.25">
      <c r="A2" s="4" t="s">
        <v>59</v>
      </c>
    </row>
    <row r="3" spans="1:9" s="7" customFormat="1" ht="15" customHeight="1" thickBot="1">
      <c r="A3" s="139" t="s">
        <v>110</v>
      </c>
      <c r="B3" s="8"/>
      <c r="C3" s="8"/>
      <c r="D3" s="8"/>
      <c r="E3" s="8"/>
      <c r="F3" s="8"/>
      <c r="G3" s="8"/>
      <c r="H3" s="8"/>
      <c r="I3" s="8"/>
    </row>
    <row r="4" spans="1:9" s="16" customFormat="1" ht="15" customHeight="1">
      <c r="A4" s="143"/>
      <c r="B4" s="143"/>
      <c r="C4" s="143"/>
      <c r="D4" s="143"/>
      <c r="E4" s="143"/>
      <c r="F4" s="143"/>
      <c r="G4" s="144" t="s">
        <v>20</v>
      </c>
      <c r="H4" s="143"/>
      <c r="I4" s="143"/>
    </row>
    <row r="5" spans="7:9" s="16" customFormat="1" ht="15" customHeight="1">
      <c r="G5" s="145" t="s">
        <v>21</v>
      </c>
      <c r="H5" s="145" t="s">
        <v>22</v>
      </c>
      <c r="I5" s="145" t="s">
        <v>23</v>
      </c>
    </row>
    <row r="6" spans="1:9" s="16" customFormat="1" ht="15" customHeight="1">
      <c r="A6" s="16" t="s">
        <v>12</v>
      </c>
      <c r="B6" s="145" t="s">
        <v>24</v>
      </c>
      <c r="C6" s="145" t="s">
        <v>25</v>
      </c>
      <c r="D6" s="145" t="s">
        <v>23</v>
      </c>
      <c r="E6" s="145" t="s">
        <v>26</v>
      </c>
      <c r="G6" s="145" t="s">
        <v>27</v>
      </c>
      <c r="H6" s="145" t="s">
        <v>28</v>
      </c>
      <c r="I6" s="145" t="s">
        <v>29</v>
      </c>
    </row>
    <row r="7" spans="1:9" s="16" customFormat="1" ht="15" customHeight="1" thickBot="1">
      <c r="A7" s="107" t="s">
        <v>51</v>
      </c>
      <c r="B7" s="76" t="s">
        <v>30</v>
      </c>
      <c r="C7" s="76" t="s">
        <v>30</v>
      </c>
      <c r="D7" s="76" t="s">
        <v>31</v>
      </c>
      <c r="E7" s="76" t="s">
        <v>32</v>
      </c>
      <c r="F7" s="76" t="s">
        <v>14</v>
      </c>
      <c r="G7" s="76" t="s">
        <v>44</v>
      </c>
      <c r="H7" s="76" t="s">
        <v>45</v>
      </c>
      <c r="I7" s="76" t="s">
        <v>33</v>
      </c>
    </row>
    <row r="8" spans="1:9" s="16" customFormat="1" ht="15" customHeight="1">
      <c r="A8" s="71"/>
      <c r="B8" s="146"/>
      <c r="C8" s="146"/>
      <c r="D8" s="146"/>
      <c r="E8" s="146"/>
      <c r="F8" s="146"/>
      <c r="G8" s="146"/>
      <c r="H8" s="146"/>
      <c r="I8" s="146"/>
    </row>
    <row r="9" spans="1:9" s="16" customFormat="1" ht="15" customHeight="1" thickBot="1">
      <c r="A9" s="107" t="s">
        <v>39</v>
      </c>
      <c r="B9" s="70">
        <f>B36</f>
        <v>12681</v>
      </c>
      <c r="C9" s="70">
        <f>C36</f>
        <v>2218</v>
      </c>
      <c r="D9" s="70">
        <f>B9+C9</f>
        <v>14899</v>
      </c>
      <c r="E9" s="70">
        <v>7939</v>
      </c>
      <c r="F9" s="108">
        <v>-6484</v>
      </c>
      <c r="G9" s="108">
        <v>-829</v>
      </c>
      <c r="H9" s="108">
        <f>F9+G9</f>
        <v>-7313</v>
      </c>
      <c r="I9" s="70">
        <f>D9+E9+H9</f>
        <v>15525</v>
      </c>
    </row>
    <row r="10" spans="1:9" s="16" customFormat="1" ht="15" customHeight="1">
      <c r="A10" s="71"/>
      <c r="B10" s="182"/>
      <c r="C10" s="182"/>
      <c r="D10" s="182"/>
      <c r="E10" s="182"/>
      <c r="F10" s="190"/>
      <c r="G10" s="190"/>
      <c r="H10" s="190"/>
      <c r="I10" s="182"/>
    </row>
    <row r="11" spans="1:9" s="16" customFormat="1" ht="15" customHeight="1">
      <c r="A11" s="147" t="s">
        <v>40</v>
      </c>
      <c r="B11" s="63"/>
      <c r="C11" s="63"/>
      <c r="D11" s="63"/>
      <c r="E11" s="63"/>
      <c r="F11" s="148">
        <f>earnings!H28</f>
        <v>-651</v>
      </c>
      <c r="G11" s="63"/>
      <c r="H11" s="149">
        <f>F11+G11</f>
        <v>-651</v>
      </c>
      <c r="I11" s="149">
        <f>H11</f>
        <v>-651</v>
      </c>
    </row>
    <row r="12" spans="1:9" s="16" customFormat="1" ht="15" customHeight="1">
      <c r="A12" s="16" t="s">
        <v>64</v>
      </c>
      <c r="B12" s="63"/>
      <c r="C12" s="63"/>
      <c r="D12" s="63"/>
      <c r="E12" s="63"/>
      <c r="F12" s="148"/>
      <c r="G12" s="63"/>
      <c r="H12" s="149"/>
      <c r="I12" s="63"/>
    </row>
    <row r="13" spans="1:9" s="16" customFormat="1" ht="15" customHeight="1">
      <c r="A13" s="16" t="s">
        <v>76</v>
      </c>
      <c r="B13" s="63"/>
      <c r="C13" s="63"/>
      <c r="D13" s="63"/>
      <c r="E13" s="63"/>
      <c r="F13" s="150"/>
      <c r="G13" s="150"/>
      <c r="H13" s="150"/>
      <c r="I13" s="63"/>
    </row>
    <row r="14" spans="1:9" s="16" customFormat="1" ht="15" customHeight="1" thickBot="1">
      <c r="A14" s="16" t="s">
        <v>77</v>
      </c>
      <c r="B14" s="151"/>
      <c r="C14" s="151"/>
      <c r="D14" s="151"/>
      <c r="E14" s="151"/>
      <c r="F14" s="151"/>
      <c r="G14" s="237">
        <v>308</v>
      </c>
      <c r="H14" s="153">
        <f>G14</f>
        <v>308</v>
      </c>
      <c r="I14" s="153">
        <f>H14</f>
        <v>308</v>
      </c>
    </row>
    <row r="15" spans="1:9" s="16" customFormat="1" ht="15" customHeight="1" thickBot="1">
      <c r="A15" s="16" t="s">
        <v>46</v>
      </c>
      <c r="B15" s="151"/>
      <c r="C15" s="151"/>
      <c r="D15" s="151"/>
      <c r="E15" s="151"/>
      <c r="F15" s="189"/>
      <c r="G15" s="189"/>
      <c r="H15" s="161">
        <f>SUM(H11:H14)</f>
        <v>-343</v>
      </c>
      <c r="I15" s="161">
        <f>SUM(I11:I14)</f>
        <v>-343</v>
      </c>
    </row>
    <row r="16" spans="1:9" s="16" customFormat="1" ht="15" customHeight="1">
      <c r="A16" s="71" t="s">
        <v>36</v>
      </c>
      <c r="B16" s="151"/>
      <c r="C16" s="151"/>
      <c r="D16" s="151"/>
      <c r="E16" s="160">
        <f>'bs'!E37-'bs'!G37</f>
        <v>98</v>
      </c>
      <c r="F16" s="68"/>
      <c r="G16" s="68"/>
      <c r="H16" s="68"/>
      <c r="I16" s="68">
        <f>D16+E16+H16</f>
        <v>98</v>
      </c>
    </row>
    <row r="17" spans="1:9" s="16" customFormat="1" ht="15" customHeight="1" thickBot="1">
      <c r="A17" s="107"/>
      <c r="B17" s="154"/>
      <c r="C17" s="154"/>
      <c r="D17" s="154"/>
      <c r="E17" s="155"/>
      <c r="F17" s="152"/>
      <c r="G17" s="152"/>
      <c r="H17" s="152"/>
      <c r="I17" s="152"/>
    </row>
    <row r="18" spans="1:9" s="16" customFormat="1" ht="15" customHeight="1" thickBot="1">
      <c r="A18" s="156" t="s">
        <v>107</v>
      </c>
      <c r="B18" s="157">
        <f>B9+B11+B14+B16</f>
        <v>12681</v>
      </c>
      <c r="C18" s="157">
        <f>C9+C11+C14+C16</f>
        <v>2218</v>
      </c>
      <c r="D18" s="157">
        <f>D9+D11+D14+D16</f>
        <v>14899</v>
      </c>
      <c r="E18" s="157">
        <f>E9+E11+E14+E16</f>
        <v>8037</v>
      </c>
      <c r="F18" s="158">
        <f>F9+F11+F14+F16</f>
        <v>-7135</v>
      </c>
      <c r="G18" s="158">
        <f>G9+G14</f>
        <v>-521</v>
      </c>
      <c r="H18" s="158">
        <f>H9+H15+H16</f>
        <v>-7656</v>
      </c>
      <c r="I18" s="157">
        <f>I9+I15+I16</f>
        <v>15280</v>
      </c>
    </row>
    <row r="19" spans="2:9" s="7" customFormat="1" ht="15" customHeight="1">
      <c r="B19" s="103"/>
      <c r="C19" s="103"/>
      <c r="D19" s="103"/>
      <c r="E19" s="103"/>
      <c r="F19" s="103"/>
      <c r="G19" s="103"/>
      <c r="H19" s="103"/>
      <c r="I19" s="103"/>
    </row>
    <row r="20" spans="2:9" s="7" customFormat="1" ht="15" customHeight="1">
      <c r="B20" s="103"/>
      <c r="C20" s="103"/>
      <c r="D20" s="103"/>
      <c r="E20" s="103"/>
      <c r="F20" s="103"/>
      <c r="G20" s="103"/>
      <c r="H20" s="103"/>
      <c r="I20" s="103"/>
    </row>
    <row r="21" s="7" customFormat="1" ht="15" customHeight="1"/>
    <row r="22" spans="1:9" s="7" customFormat="1" ht="15" customHeight="1" thickBot="1">
      <c r="A22" s="8"/>
      <c r="B22" s="8"/>
      <c r="C22" s="8"/>
      <c r="D22" s="8"/>
      <c r="E22" s="8"/>
      <c r="F22" s="8"/>
      <c r="G22" s="96"/>
      <c r="H22" s="96"/>
      <c r="I22" s="8"/>
    </row>
    <row r="23" spans="1:9" s="7" customFormat="1" ht="15" customHeight="1">
      <c r="A23" s="104"/>
      <c r="B23" s="104"/>
      <c r="C23" s="104"/>
      <c r="D23" s="104"/>
      <c r="E23" s="104"/>
      <c r="F23" s="104"/>
      <c r="G23" s="105"/>
      <c r="H23" s="105" t="s">
        <v>22</v>
      </c>
      <c r="I23" s="105" t="s">
        <v>23</v>
      </c>
    </row>
    <row r="24" spans="1:9" s="7" customFormat="1" ht="15" customHeight="1">
      <c r="A24" s="7" t="str">
        <f>A6</f>
        <v>(in thousands of dollars)</v>
      </c>
      <c r="B24" s="96" t="s">
        <v>24</v>
      </c>
      <c r="C24" s="96" t="s">
        <v>25</v>
      </c>
      <c r="D24" s="96" t="s">
        <v>23</v>
      </c>
      <c r="E24" s="96" t="s">
        <v>26</v>
      </c>
      <c r="G24" s="96"/>
      <c r="H24" s="96" t="s">
        <v>28</v>
      </c>
      <c r="I24" s="96" t="s">
        <v>29</v>
      </c>
    </row>
    <row r="25" spans="1:9" s="7" customFormat="1" ht="15" customHeight="1" thickBot="1">
      <c r="A25" s="93" t="str">
        <f>A7</f>
        <v>(unaudited)</v>
      </c>
      <c r="B25" s="97" t="s">
        <v>30</v>
      </c>
      <c r="C25" s="97" t="s">
        <v>30</v>
      </c>
      <c r="D25" s="97" t="s">
        <v>31</v>
      </c>
      <c r="E25" s="97" t="s">
        <v>32</v>
      </c>
      <c r="F25" s="97" t="s">
        <v>14</v>
      </c>
      <c r="G25" s="97" t="s">
        <v>45</v>
      </c>
      <c r="H25" s="97" t="s">
        <v>45</v>
      </c>
      <c r="I25" s="97" t="s">
        <v>33</v>
      </c>
    </row>
    <row r="26" spans="1:9" s="7" customFormat="1" ht="15" customHeight="1">
      <c r="A26" s="8"/>
      <c r="B26" s="106"/>
      <c r="C26" s="106"/>
      <c r="D26" s="106"/>
      <c r="E26" s="106"/>
      <c r="F26" s="106"/>
      <c r="G26" s="106"/>
      <c r="H26" s="106"/>
      <c r="I26" s="106"/>
    </row>
    <row r="27" spans="1:9" s="7" customFormat="1" ht="15" customHeight="1" thickBot="1">
      <c r="A27" s="93" t="s">
        <v>34</v>
      </c>
      <c r="B27" s="162">
        <v>12681</v>
      </c>
      <c r="C27" s="162">
        <v>2218</v>
      </c>
      <c r="D27" s="162">
        <f>B27+C27</f>
        <v>14899</v>
      </c>
      <c r="E27" s="162">
        <v>7804</v>
      </c>
      <c r="F27" s="163">
        <v>-653</v>
      </c>
      <c r="G27" s="163">
        <v>1</v>
      </c>
      <c r="H27" s="163">
        <f>F27+G27</f>
        <v>-652</v>
      </c>
      <c r="I27" s="162">
        <f>D27+E27+H27</f>
        <v>22051</v>
      </c>
    </row>
    <row r="28" spans="1:9" s="7" customFormat="1" ht="15" customHeight="1">
      <c r="A28" s="8"/>
      <c r="B28" s="231"/>
      <c r="C28" s="231"/>
      <c r="D28" s="231"/>
      <c r="E28" s="231"/>
      <c r="F28" s="232"/>
      <c r="G28" s="232"/>
      <c r="H28" s="232"/>
      <c r="I28" s="231"/>
    </row>
    <row r="29" spans="1:9" s="7" customFormat="1" ht="15" customHeight="1">
      <c r="A29" s="7" t="s">
        <v>78</v>
      </c>
      <c r="B29" s="100"/>
      <c r="C29" s="100"/>
      <c r="D29" s="100"/>
      <c r="E29" s="100"/>
      <c r="F29" s="100">
        <f>earnings!J28</f>
        <v>642</v>
      </c>
      <c r="G29" s="98"/>
      <c r="H29" s="99">
        <f>F29+G29</f>
        <v>642</v>
      </c>
      <c r="I29" s="100">
        <f>H29</f>
        <v>642</v>
      </c>
    </row>
    <row r="30" spans="1:9" s="7" customFormat="1" ht="15" customHeight="1">
      <c r="A30" s="7" t="s">
        <v>35</v>
      </c>
      <c r="B30" s="100"/>
      <c r="C30" s="100"/>
      <c r="D30" s="100"/>
      <c r="E30" s="100"/>
      <c r="F30" s="100"/>
      <c r="G30" s="100"/>
      <c r="H30" s="100"/>
      <c r="I30" s="100"/>
    </row>
    <row r="31" spans="1:9" s="7" customFormat="1" ht="15" customHeight="1">
      <c r="A31" s="7" t="s">
        <v>76</v>
      </c>
      <c r="B31" s="100"/>
      <c r="C31" s="100"/>
      <c r="D31" s="100"/>
      <c r="E31" s="100"/>
      <c r="F31" s="100"/>
      <c r="G31" s="100"/>
      <c r="H31" s="100"/>
      <c r="I31" s="100"/>
    </row>
    <row r="32" spans="1:9" s="7" customFormat="1" ht="15" customHeight="1" thickBot="1">
      <c r="A32" s="7" t="s">
        <v>79</v>
      </c>
      <c r="B32" s="98"/>
      <c r="C32" s="98"/>
      <c r="D32" s="98"/>
      <c r="E32" s="98"/>
      <c r="F32" s="101"/>
      <c r="G32" s="238">
        <v>-579</v>
      </c>
      <c r="H32" s="112">
        <f>G32</f>
        <v>-579</v>
      </c>
      <c r="I32" s="109">
        <f>H32</f>
        <v>-579</v>
      </c>
    </row>
    <row r="33" spans="1:9" s="7" customFormat="1" ht="15" customHeight="1" thickBot="1">
      <c r="A33" s="7" t="s">
        <v>49</v>
      </c>
      <c r="B33" s="101"/>
      <c r="C33" s="101"/>
      <c r="D33" s="101"/>
      <c r="E33" s="101"/>
      <c r="F33" s="239"/>
      <c r="G33" s="239"/>
      <c r="H33" s="113">
        <f>SUM(H29:H32)</f>
        <v>63</v>
      </c>
      <c r="I33" s="113">
        <f>I29+I32</f>
        <v>63</v>
      </c>
    </row>
    <row r="34" spans="1:9" s="7" customFormat="1" ht="15" customHeight="1">
      <c r="A34" s="7" t="s">
        <v>37</v>
      </c>
      <c r="B34" s="101"/>
      <c r="C34" s="101"/>
      <c r="D34" s="101"/>
      <c r="E34" s="102">
        <v>109</v>
      </c>
      <c r="F34" s="101"/>
      <c r="G34" s="102"/>
      <c r="H34" s="102"/>
      <c r="I34" s="100">
        <f>D34+E34+H34</f>
        <v>109</v>
      </c>
    </row>
    <row r="35" spans="2:9" s="7" customFormat="1" ht="15" customHeight="1" thickBot="1">
      <c r="B35" s="101"/>
      <c r="C35" s="101"/>
      <c r="D35" s="101"/>
      <c r="E35" s="101"/>
      <c r="F35" s="101"/>
      <c r="G35" s="103"/>
      <c r="H35" s="103"/>
      <c r="I35" s="103"/>
    </row>
    <row r="36" spans="1:9" s="7" customFormat="1" ht="15" customHeight="1" thickBot="1">
      <c r="A36" s="92" t="s">
        <v>108</v>
      </c>
      <c r="B36" s="110">
        <f>B27+B32+B34</f>
        <v>12681</v>
      </c>
      <c r="C36" s="110">
        <f>C27+C32+C34</f>
        <v>2218</v>
      </c>
      <c r="D36" s="110">
        <f>D27+D32+D34</f>
        <v>14899</v>
      </c>
      <c r="E36" s="110">
        <f>E27+E32+E34</f>
        <v>7913</v>
      </c>
      <c r="F36" s="111">
        <f>F27+F33+F34+F29</f>
        <v>-11</v>
      </c>
      <c r="G36" s="111">
        <f>G27+G32</f>
        <v>-578</v>
      </c>
      <c r="H36" s="111">
        <f>H27+H33+H34</f>
        <v>-589</v>
      </c>
      <c r="I36" s="110">
        <f>I27+I33+I34</f>
        <v>22223</v>
      </c>
    </row>
    <row r="37" s="7" customFormat="1" ht="15" customHeight="1"/>
    <row r="38" spans="1:9" s="7" customFormat="1" ht="15" customHeight="1">
      <c r="A38" s="7" t="s">
        <v>38</v>
      </c>
      <c r="I38" s="100"/>
    </row>
  </sheetData>
  <printOptions/>
  <pageMargins left="0.75" right="0.75" top="0.75" bottom="0.5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workbookViewId="0" topLeftCell="A1">
      <selection activeCell="A1" sqref="A1:K46"/>
    </sheetView>
  </sheetViews>
  <sheetFormatPr defaultColWidth="9.00390625" defaultRowHeight="15.75"/>
  <cols>
    <col min="1" max="3" width="2.625" style="0" customWidth="1"/>
    <col min="4" max="4" width="38.625" style="0" customWidth="1"/>
    <col min="5" max="5" width="15.00390625" style="16" customWidth="1"/>
    <col min="6" max="6" width="1.625" style="0" customWidth="1"/>
    <col min="7" max="7" width="14.875" style="7" customWidth="1"/>
    <col min="8" max="8" width="3.25390625" style="2" customWidth="1"/>
    <col min="9" max="9" width="15.50390625" style="2" customWidth="1"/>
    <col min="10" max="10" width="1.75390625" style="0" customWidth="1"/>
    <col min="11" max="11" width="14.875" style="0" customWidth="1"/>
    <col min="12" max="12" width="12.625" style="0" customWidth="1"/>
  </cols>
  <sheetData>
    <row r="1" spans="1:9" s="5" customFormat="1" ht="18">
      <c r="A1" s="18" t="str">
        <f>earnings!A1</f>
        <v>FIRAN TECHNOLOGY GROUP CORPORATION</v>
      </c>
      <c r="E1" s="4"/>
      <c r="H1" s="6"/>
      <c r="I1" s="6"/>
    </row>
    <row r="2" spans="1:9" s="5" customFormat="1" ht="18" thickBot="1">
      <c r="A2" s="9" t="s">
        <v>60</v>
      </c>
      <c r="E2" s="4"/>
      <c r="H2" s="6"/>
      <c r="I2" s="6"/>
    </row>
    <row r="3" spans="1:11" s="8" customFormat="1" ht="15" customHeight="1" thickBot="1">
      <c r="A3" s="114"/>
      <c r="B3" s="115"/>
      <c r="C3" s="115"/>
      <c r="D3" s="115"/>
      <c r="E3" s="242" t="str">
        <f>earnings!D4</f>
        <v>Three Months Ended</v>
      </c>
      <c r="F3" s="242"/>
      <c r="G3" s="242"/>
      <c r="I3" s="242" t="s">
        <v>110</v>
      </c>
      <c r="J3" s="242"/>
      <c r="K3" s="242"/>
    </row>
    <row r="4" spans="5:11" s="7" customFormat="1" ht="15" customHeight="1">
      <c r="E4" s="185">
        <v>39689</v>
      </c>
      <c r="F4" s="117"/>
      <c r="G4" s="116">
        <v>39325</v>
      </c>
      <c r="H4" s="8"/>
      <c r="I4" s="185">
        <v>39689</v>
      </c>
      <c r="J4" s="117"/>
      <c r="K4" s="116">
        <v>39325</v>
      </c>
    </row>
    <row r="5" spans="1:11" s="21" customFormat="1" ht="15" customHeight="1" thickBot="1">
      <c r="A5" s="93" t="s">
        <v>12</v>
      </c>
      <c r="B5" s="93"/>
      <c r="C5" s="93"/>
      <c r="D5" s="93"/>
      <c r="E5" s="186" t="s">
        <v>51</v>
      </c>
      <c r="F5" s="77"/>
      <c r="G5" s="118" t="str">
        <f>E5</f>
        <v>(unaudited)</v>
      </c>
      <c r="H5" s="75"/>
      <c r="I5" s="186" t="str">
        <f>G5</f>
        <v>(unaudited)</v>
      </c>
      <c r="J5" s="97"/>
      <c r="K5" s="118" t="str">
        <f>I5</f>
        <v>(unaudited)</v>
      </c>
    </row>
    <row r="6" spans="1:11" s="21" customFormat="1" ht="15" customHeight="1">
      <c r="A6" s="21" t="s">
        <v>97</v>
      </c>
      <c r="E6" s="146"/>
      <c r="F6" s="80"/>
      <c r="G6" s="79"/>
      <c r="H6" s="22"/>
      <c r="I6" s="146"/>
      <c r="J6" s="96"/>
      <c r="K6" s="106"/>
    </row>
    <row r="7" spans="1:11" s="21" customFormat="1" ht="15" customHeight="1">
      <c r="A7" s="21" t="s">
        <v>98</v>
      </c>
      <c r="E7" s="146"/>
      <c r="F7" s="80"/>
      <c r="G7" s="79"/>
      <c r="H7" s="22"/>
      <c r="I7" s="146"/>
      <c r="J7" s="96"/>
      <c r="K7" s="106"/>
    </row>
    <row r="8" spans="5:11" s="21" customFormat="1" ht="15" customHeight="1">
      <c r="E8" s="146"/>
      <c r="F8" s="80"/>
      <c r="G8" s="79"/>
      <c r="H8" s="22"/>
      <c r="I8" s="146"/>
      <c r="J8" s="96"/>
      <c r="K8" s="106"/>
    </row>
    <row r="9" spans="1:11" s="21" customFormat="1" ht="15" customHeight="1">
      <c r="A9" s="52" t="s">
        <v>80</v>
      </c>
      <c r="E9" s="16"/>
      <c r="H9" s="22"/>
      <c r="I9" s="16"/>
      <c r="J9" s="7"/>
      <c r="K9" s="7"/>
    </row>
    <row r="10" spans="1:11" s="21" customFormat="1" ht="15" customHeight="1">
      <c r="A10" s="21" t="s">
        <v>96</v>
      </c>
      <c r="E10" s="187">
        <f>I10--841</f>
        <v>190</v>
      </c>
      <c r="F10" s="119"/>
      <c r="G10" s="120">
        <f>earnings!F28</f>
        <v>-182</v>
      </c>
      <c r="H10" s="22"/>
      <c r="I10" s="187">
        <f>earnings!H28</f>
        <v>-651</v>
      </c>
      <c r="J10" s="132"/>
      <c r="K10" s="120">
        <f>earnings!J28</f>
        <v>642</v>
      </c>
    </row>
    <row r="11" spans="1:11" s="21" customFormat="1" ht="15" customHeight="1">
      <c r="A11" s="21" t="s">
        <v>81</v>
      </c>
      <c r="E11" s="16"/>
      <c r="F11" s="121"/>
      <c r="G11" s="121"/>
      <c r="H11" s="22"/>
      <c r="I11" s="16"/>
      <c r="J11" s="134"/>
      <c r="K11" s="134"/>
    </row>
    <row r="12" spans="1:11" s="21" customFormat="1" ht="15" customHeight="1">
      <c r="A12" s="21" t="s">
        <v>82</v>
      </c>
      <c r="E12" s="65">
        <f>I12-64</f>
        <v>34</v>
      </c>
      <c r="F12" s="32"/>
      <c r="G12" s="121">
        <v>20</v>
      </c>
      <c r="H12" s="22"/>
      <c r="I12" s="65">
        <v>98</v>
      </c>
      <c r="J12" s="19"/>
      <c r="K12" s="134">
        <v>109</v>
      </c>
    </row>
    <row r="13" spans="1:11" s="21" customFormat="1" ht="15" customHeight="1">
      <c r="A13" s="21" t="s">
        <v>83</v>
      </c>
      <c r="E13" s="65">
        <f>I13-0</f>
        <v>0</v>
      </c>
      <c r="F13" s="32"/>
      <c r="G13" s="121">
        <v>-87</v>
      </c>
      <c r="H13" s="22"/>
      <c r="I13" s="65">
        <v>0</v>
      </c>
      <c r="J13" s="19"/>
      <c r="K13" s="134">
        <v>274</v>
      </c>
    </row>
    <row r="14" spans="1:11" s="21" customFormat="1" ht="15" customHeight="1">
      <c r="A14" s="21" t="s">
        <v>84</v>
      </c>
      <c r="E14" s="65"/>
      <c r="F14" s="32"/>
      <c r="G14" s="121"/>
      <c r="H14" s="22"/>
      <c r="I14" s="65"/>
      <c r="J14" s="19"/>
      <c r="K14" s="134"/>
    </row>
    <row r="15" spans="1:11" s="21" customFormat="1" ht="15" customHeight="1">
      <c r="A15" s="21" t="s">
        <v>91</v>
      </c>
      <c r="E15" s="65">
        <f>I15-0</f>
        <v>0</v>
      </c>
      <c r="F15" s="32"/>
      <c r="G15" s="121">
        <v>0</v>
      </c>
      <c r="H15" s="22"/>
      <c r="I15" s="65">
        <v>0</v>
      </c>
      <c r="J15" s="19"/>
      <c r="K15" s="134">
        <v>-814</v>
      </c>
    </row>
    <row r="16" spans="1:13" s="21" customFormat="1" ht="15" customHeight="1">
      <c r="A16" s="21" t="s">
        <v>85</v>
      </c>
      <c r="E16" s="149"/>
      <c r="F16" s="32"/>
      <c r="G16" s="122"/>
      <c r="H16" s="22"/>
      <c r="I16" s="149"/>
      <c r="J16" s="19"/>
      <c r="K16" s="137"/>
      <c r="L16" s="22"/>
      <c r="M16" s="22"/>
    </row>
    <row r="17" spans="1:13" s="21" customFormat="1" ht="15" customHeight="1">
      <c r="A17" s="21" t="s">
        <v>86</v>
      </c>
      <c r="E17" s="149">
        <f>I17--28</f>
        <v>273</v>
      </c>
      <c r="F17" s="32"/>
      <c r="G17" s="122">
        <v>-19</v>
      </c>
      <c r="H17" s="22"/>
      <c r="I17" s="149">
        <v>245</v>
      </c>
      <c r="J17" s="19"/>
      <c r="K17" s="137">
        <v>-237</v>
      </c>
      <c r="L17" s="22"/>
      <c r="M17" s="22"/>
    </row>
    <row r="18" spans="1:13" s="21" customFormat="1" ht="15" customHeight="1">
      <c r="A18" s="22" t="s">
        <v>87</v>
      </c>
      <c r="B18" s="22"/>
      <c r="C18" s="22"/>
      <c r="D18" s="22"/>
      <c r="E18" s="68">
        <f>I18-1381</f>
        <v>719</v>
      </c>
      <c r="F18" s="37"/>
      <c r="G18" s="49">
        <v>724</v>
      </c>
      <c r="H18" s="22"/>
      <c r="I18" s="68">
        <v>2100</v>
      </c>
      <c r="J18" s="135"/>
      <c r="K18" s="136">
        <v>2211</v>
      </c>
      <c r="L18" s="22"/>
      <c r="M18" s="22"/>
    </row>
    <row r="19" spans="1:13" s="21" customFormat="1" ht="15" customHeight="1">
      <c r="A19" s="53" t="s">
        <v>88</v>
      </c>
      <c r="B19" s="22"/>
      <c r="C19" s="22"/>
      <c r="D19" s="22"/>
      <c r="E19" s="189">
        <f>I19--1358</f>
        <v>-265</v>
      </c>
      <c r="F19" s="22"/>
      <c r="G19" s="49">
        <f>12-536</f>
        <v>-524</v>
      </c>
      <c r="H19" s="22"/>
      <c r="I19" s="189">
        <f>-1648+35-10</f>
        <v>-1623</v>
      </c>
      <c r="J19" s="8"/>
      <c r="K19" s="136">
        <f>-2841+45</f>
        <v>-2796</v>
      </c>
      <c r="L19" s="22"/>
      <c r="M19" s="22"/>
    </row>
    <row r="20" spans="1:13" s="21" customFormat="1" ht="15" customHeight="1">
      <c r="A20" s="86"/>
      <c r="B20" s="86"/>
      <c r="C20" s="86"/>
      <c r="D20" s="86"/>
      <c r="E20" s="202">
        <f>SUM(E10:E19)</f>
        <v>951</v>
      </c>
      <c r="F20" s="87"/>
      <c r="G20" s="203">
        <f>SUM(G10:G19)</f>
        <v>-68</v>
      </c>
      <c r="H20" s="86"/>
      <c r="I20" s="202">
        <f>SUM(I10:I19)</f>
        <v>169</v>
      </c>
      <c r="J20" s="204"/>
      <c r="K20" s="203">
        <f>SUM(K10:K19)</f>
        <v>-611</v>
      </c>
      <c r="L20" s="22"/>
      <c r="M20" s="22"/>
    </row>
    <row r="21" spans="1:13" s="21" customFormat="1" ht="15" customHeight="1">
      <c r="A21" s="22"/>
      <c r="B21" s="22"/>
      <c r="C21" s="22"/>
      <c r="D21" s="22"/>
      <c r="E21" s="200"/>
      <c r="F21" s="37"/>
      <c r="G21" s="201"/>
      <c r="H21" s="22"/>
      <c r="I21" s="200"/>
      <c r="J21" s="135"/>
      <c r="K21" s="201"/>
      <c r="L21" s="22"/>
      <c r="M21" s="22"/>
    </row>
    <row r="22" spans="2:13" s="21" customFormat="1" ht="15" customHeight="1">
      <c r="B22" s="21" t="s">
        <v>6</v>
      </c>
      <c r="E22" s="16"/>
      <c r="F22" s="32"/>
      <c r="G22" s="121"/>
      <c r="H22" s="22"/>
      <c r="I22" s="16"/>
      <c r="J22" s="19"/>
      <c r="K22" s="134"/>
      <c r="L22" s="22"/>
      <c r="M22" s="22"/>
    </row>
    <row r="23" spans="1:13" s="21" customFormat="1" ht="15" customHeight="1">
      <c r="A23" s="22"/>
      <c r="B23" s="22"/>
      <c r="C23" s="21" t="s">
        <v>104</v>
      </c>
      <c r="D23" s="22"/>
      <c r="E23" s="151">
        <f>I23--1462</f>
        <v>0</v>
      </c>
      <c r="F23" s="37"/>
      <c r="G23" s="49">
        <v>0</v>
      </c>
      <c r="H23" s="22"/>
      <c r="I23" s="148">
        <v>-1462</v>
      </c>
      <c r="J23" s="19"/>
      <c r="K23" s="134">
        <v>0</v>
      </c>
      <c r="L23" s="123"/>
      <c r="M23" s="123"/>
    </row>
    <row r="24" spans="1:13" s="21" customFormat="1" ht="15" customHeight="1">
      <c r="A24" s="22"/>
      <c r="B24" s="22"/>
      <c r="C24" s="22" t="s">
        <v>48</v>
      </c>
      <c r="D24" s="22"/>
      <c r="E24" s="189">
        <f>I24--396</f>
        <v>-115</v>
      </c>
      <c r="F24" s="37"/>
      <c r="G24" s="49">
        <v>-1156</v>
      </c>
      <c r="H24" s="22"/>
      <c r="I24" s="189">
        <f>-511</f>
        <v>-511</v>
      </c>
      <c r="J24" s="135"/>
      <c r="K24" s="136">
        <v>-2977</v>
      </c>
      <c r="L24" s="123"/>
      <c r="M24" s="123"/>
    </row>
    <row r="25" spans="1:13" s="21" customFormat="1" ht="15" customHeight="1">
      <c r="A25" s="22"/>
      <c r="B25" s="22"/>
      <c r="C25" s="22" t="s">
        <v>109</v>
      </c>
      <c r="D25" s="22"/>
      <c r="E25" s="151">
        <f>I25-0</f>
        <v>0</v>
      </c>
      <c r="F25" s="37"/>
      <c r="G25" s="49">
        <v>154</v>
      </c>
      <c r="H25" s="22"/>
      <c r="I25" s="151">
        <v>0</v>
      </c>
      <c r="J25" s="135"/>
      <c r="K25" s="136">
        <v>154</v>
      </c>
      <c r="L25" s="123"/>
      <c r="M25" s="123"/>
    </row>
    <row r="26" spans="1:13" s="21" customFormat="1" ht="15" customHeight="1">
      <c r="A26" s="86"/>
      <c r="B26" s="86"/>
      <c r="C26" s="86"/>
      <c r="D26" s="86"/>
      <c r="E26" s="202">
        <f>SUM(E23:E24)</f>
        <v>-115</v>
      </c>
      <c r="F26" s="202">
        <f>SUM(F23:F24)</f>
        <v>0</v>
      </c>
      <c r="G26" s="202">
        <f>SUM(G23:G25)</f>
        <v>-1002</v>
      </c>
      <c r="H26" s="86"/>
      <c r="I26" s="202">
        <f>SUM(I23:I25)</f>
        <v>-1973</v>
      </c>
      <c r="J26" s="204"/>
      <c r="K26" s="203">
        <f>SUM(K23:K25)</f>
        <v>-2823</v>
      </c>
      <c r="L26" s="22"/>
      <c r="M26" s="22"/>
    </row>
    <row r="27" spans="5:7" s="22" customFormat="1" ht="15" customHeight="1">
      <c r="E27" s="71"/>
      <c r="F27" s="49"/>
      <c r="G27" s="49"/>
    </row>
    <row r="28" spans="2:13" s="21" customFormat="1" ht="15" customHeight="1">
      <c r="B28" s="21" t="s">
        <v>7</v>
      </c>
      <c r="E28" s="16"/>
      <c r="F28" s="32"/>
      <c r="G28" s="121"/>
      <c r="H28" s="22"/>
      <c r="I28" s="71"/>
      <c r="J28" s="136"/>
      <c r="K28" s="136"/>
      <c r="L28" s="22"/>
      <c r="M28" s="22"/>
    </row>
    <row r="29" spans="3:13" s="21" customFormat="1" ht="15" customHeight="1">
      <c r="C29" s="21" t="s">
        <v>105</v>
      </c>
      <c r="E29" s="149">
        <f>I29-2667</f>
        <v>-590</v>
      </c>
      <c r="F29" s="32"/>
      <c r="G29" s="121">
        <v>0</v>
      </c>
      <c r="H29" s="22"/>
      <c r="I29" s="65">
        <v>2077</v>
      </c>
      <c r="J29" s="19"/>
      <c r="K29" s="134">
        <v>0</v>
      </c>
      <c r="L29" s="22"/>
      <c r="M29" s="22"/>
    </row>
    <row r="30" spans="1:13" s="21" customFormat="1" ht="15" customHeight="1">
      <c r="A30" s="22"/>
      <c r="B30" s="22"/>
      <c r="C30" s="22" t="s">
        <v>92</v>
      </c>
      <c r="D30" s="22"/>
      <c r="E30" s="68">
        <f>I30-501</f>
        <v>0</v>
      </c>
      <c r="F30" s="37"/>
      <c r="G30" s="49">
        <v>1054</v>
      </c>
      <c r="H30" s="22"/>
      <c r="I30" s="68">
        <v>501</v>
      </c>
      <c r="J30" s="135"/>
      <c r="K30" s="136">
        <v>2115</v>
      </c>
      <c r="L30" s="22"/>
      <c r="M30" s="22"/>
    </row>
    <row r="31" spans="1:13" s="21" customFormat="1" ht="15" customHeight="1">
      <c r="A31" s="29"/>
      <c r="B31" s="29"/>
      <c r="C31" s="29" t="s">
        <v>66</v>
      </c>
      <c r="D31" s="29"/>
      <c r="E31" s="220">
        <f>I31--637</f>
        <v>-347</v>
      </c>
      <c r="F31" s="50"/>
      <c r="G31" s="59">
        <v>-243</v>
      </c>
      <c r="H31" s="29"/>
      <c r="I31" s="220">
        <f>-325-325-174-152-8</f>
        <v>-984</v>
      </c>
      <c r="J31" s="209"/>
      <c r="K31" s="207">
        <v>-735</v>
      </c>
      <c r="L31" s="123"/>
      <c r="M31" s="22"/>
    </row>
    <row r="32" spans="1:13" s="21" customFormat="1" ht="15" customHeight="1">
      <c r="A32" s="29"/>
      <c r="B32" s="29"/>
      <c r="C32" s="29"/>
      <c r="D32" s="29"/>
      <c r="E32" s="205">
        <f>SUM(E29:E31)</f>
        <v>-937</v>
      </c>
      <c r="F32" s="59"/>
      <c r="G32" s="206">
        <f>SUM(G29:G31)</f>
        <v>811</v>
      </c>
      <c r="H32" s="29"/>
      <c r="I32" s="205">
        <f>SUM(I29:I31)</f>
        <v>1594</v>
      </c>
      <c r="J32" s="207"/>
      <c r="K32" s="206">
        <f>SUM(K29:K31)</f>
        <v>1380</v>
      </c>
      <c r="L32" s="123"/>
      <c r="M32" s="22"/>
    </row>
    <row r="33" spans="1:13" s="21" customFormat="1" ht="15" customHeight="1">
      <c r="A33" s="52"/>
      <c r="E33" s="16"/>
      <c r="F33" s="32"/>
      <c r="G33" s="121"/>
      <c r="H33" s="22"/>
      <c r="I33" s="16"/>
      <c r="J33" s="19"/>
      <c r="K33" s="134"/>
      <c r="L33" s="22"/>
      <c r="M33" s="22"/>
    </row>
    <row r="34" spans="1:13" s="21" customFormat="1" ht="15" customHeight="1">
      <c r="A34" s="29"/>
      <c r="B34" s="29" t="s">
        <v>19</v>
      </c>
      <c r="C34" s="29"/>
      <c r="D34" s="29"/>
      <c r="E34" s="208">
        <f>I34-58</f>
        <v>32</v>
      </c>
      <c r="F34" s="50"/>
      <c r="G34" s="59">
        <v>24</v>
      </c>
      <c r="H34" s="29"/>
      <c r="I34" s="208">
        <v>90</v>
      </c>
      <c r="J34" s="209"/>
      <c r="K34" s="207">
        <v>51</v>
      </c>
      <c r="L34" s="22"/>
      <c r="M34" s="22"/>
    </row>
    <row r="35" spans="5:13" s="21" customFormat="1" ht="15" customHeight="1">
      <c r="E35" s="16"/>
      <c r="F35" s="121"/>
      <c r="G35" s="124"/>
      <c r="H35" s="22"/>
      <c r="I35" s="16"/>
      <c r="J35" s="134"/>
      <c r="K35" s="124"/>
      <c r="L35" s="22"/>
      <c r="M35" s="22"/>
    </row>
    <row r="36" spans="1:13" s="21" customFormat="1" ht="15" customHeight="1">
      <c r="A36" s="23" t="s">
        <v>17</v>
      </c>
      <c r="E36" s="188">
        <f>E20+E26+E32+E34</f>
        <v>-69</v>
      </c>
      <c r="F36" s="121"/>
      <c r="G36" s="188">
        <f>G20+G26+G32+G34</f>
        <v>-235</v>
      </c>
      <c r="H36" s="22"/>
      <c r="I36" s="188">
        <f>I20+I26+I32+I34</f>
        <v>-120</v>
      </c>
      <c r="J36" s="134"/>
      <c r="K36" s="188">
        <f>K20+K26+K32+K34</f>
        <v>-2003</v>
      </c>
      <c r="L36" s="22"/>
      <c r="M36" s="22"/>
    </row>
    <row r="37" spans="1:13" s="21" customFormat="1" ht="15" customHeight="1">
      <c r="A37" s="23"/>
      <c r="E37" s="188"/>
      <c r="F37" s="121"/>
      <c r="G37" s="124"/>
      <c r="H37" s="22"/>
      <c r="I37" s="188"/>
      <c r="J37" s="134"/>
      <c r="K37" s="124"/>
      <c r="L37" s="22"/>
      <c r="M37" s="22"/>
    </row>
    <row r="38" spans="1:11" s="21" customFormat="1" ht="15" customHeight="1">
      <c r="A38" s="29" t="s">
        <v>61</v>
      </c>
      <c r="B38" s="29"/>
      <c r="C38" s="29"/>
      <c r="D38" s="29"/>
      <c r="E38" s="67">
        <v>183</v>
      </c>
      <c r="F38" s="50"/>
      <c r="G38" s="206">
        <v>580</v>
      </c>
      <c r="H38" s="29"/>
      <c r="I38" s="67">
        <v>234</v>
      </c>
      <c r="J38" s="209"/>
      <c r="K38" s="206">
        <v>2348</v>
      </c>
    </row>
    <row r="39" spans="1:11" s="21" customFormat="1" ht="15" customHeight="1">
      <c r="A39" s="22"/>
      <c r="B39" s="22"/>
      <c r="C39" s="22"/>
      <c r="D39" s="22"/>
      <c r="E39" s="16"/>
      <c r="F39" s="37"/>
      <c r="G39" s="49"/>
      <c r="H39" s="22"/>
      <c r="I39" s="16"/>
      <c r="J39" s="135"/>
      <c r="K39" s="136"/>
    </row>
    <row r="40" spans="1:11" s="21" customFormat="1" ht="15" customHeight="1">
      <c r="A40" s="210" t="s">
        <v>62</v>
      </c>
      <c r="B40" s="211"/>
      <c r="C40" s="211"/>
      <c r="D40" s="211"/>
      <c r="E40" s="212">
        <f>E36+E38</f>
        <v>114</v>
      </c>
      <c r="F40" s="48"/>
      <c r="G40" s="213">
        <f>G36+G38</f>
        <v>345</v>
      </c>
      <c r="H40" s="29"/>
      <c r="I40" s="212">
        <f>I36+I38</f>
        <v>114</v>
      </c>
      <c r="J40" s="214"/>
      <c r="K40" s="213">
        <f>K36+K38</f>
        <v>345</v>
      </c>
    </row>
    <row r="41" spans="1:11" s="21" customFormat="1" ht="15" customHeight="1">
      <c r="A41" s="125"/>
      <c r="C41" s="25"/>
      <c r="D41" s="25"/>
      <c r="E41" s="190"/>
      <c r="F41" s="43"/>
      <c r="G41" s="126"/>
      <c r="H41" s="22"/>
      <c r="I41" s="190"/>
      <c r="J41" s="133"/>
      <c r="K41" s="126"/>
    </row>
    <row r="42" spans="1:11" s="21" customFormat="1" ht="15" customHeight="1">
      <c r="A42" s="21" t="s">
        <v>16</v>
      </c>
      <c r="E42" s="16"/>
      <c r="F42" s="32"/>
      <c r="G42" s="32"/>
      <c r="H42" s="22"/>
      <c r="I42" s="16"/>
      <c r="J42" s="19"/>
      <c r="K42" s="19"/>
    </row>
    <row r="43" spans="2:11" s="21" customFormat="1" ht="15" customHeight="1">
      <c r="B43" s="167" t="s">
        <v>42</v>
      </c>
      <c r="C43" s="167"/>
      <c r="D43" s="167"/>
      <c r="E43" s="197">
        <f>I43-358</f>
        <v>170</v>
      </c>
      <c r="F43" s="37"/>
      <c r="G43" s="127">
        <v>149</v>
      </c>
      <c r="H43" s="22"/>
      <c r="I43" s="196">
        <v>528</v>
      </c>
      <c r="J43" s="135"/>
      <c r="K43" s="138">
        <v>410</v>
      </c>
    </row>
    <row r="44" spans="1:11" s="22" customFormat="1" ht="15" customHeight="1">
      <c r="A44" s="25"/>
      <c r="B44" s="198" t="s">
        <v>41</v>
      </c>
      <c r="C44" s="198"/>
      <c r="D44" s="198"/>
      <c r="E44" s="234">
        <f>I44-2</f>
        <v>2</v>
      </c>
      <c r="F44" s="199"/>
      <c r="G44" s="127">
        <f>K44-0</f>
        <v>0</v>
      </c>
      <c r="I44" s="197">
        <v>4</v>
      </c>
      <c r="J44" s="195"/>
      <c r="K44" s="235">
        <v>0</v>
      </c>
    </row>
    <row r="45" spans="1:11" s="22" customFormat="1" ht="15" customHeight="1">
      <c r="A45" s="211"/>
      <c r="B45" s="215" t="s">
        <v>94</v>
      </c>
      <c r="C45" s="215"/>
      <c r="D45" s="215"/>
      <c r="E45" s="216">
        <f>I45-73</f>
        <v>0</v>
      </c>
      <c r="F45" s="217"/>
      <c r="G45" s="218">
        <f>K45-0</f>
        <v>157</v>
      </c>
      <c r="H45" s="29"/>
      <c r="I45" s="216">
        <v>73</v>
      </c>
      <c r="J45" s="219"/>
      <c r="K45" s="236">
        <v>157</v>
      </c>
    </row>
    <row r="46" spans="1:9" s="21" customFormat="1" ht="15" customHeight="1">
      <c r="A46" s="21" t="s">
        <v>38</v>
      </c>
      <c r="E46" s="20"/>
      <c r="F46" s="32"/>
      <c r="G46" s="32"/>
      <c r="H46" s="22"/>
      <c r="I46" s="37"/>
    </row>
    <row r="47" spans="5:9" s="11" customFormat="1" ht="13.5">
      <c r="E47" s="17"/>
      <c r="F47" s="13"/>
      <c r="G47" s="13"/>
      <c r="H47" s="10"/>
      <c r="I47" s="14"/>
    </row>
    <row r="48" spans="5:9" s="11" customFormat="1" ht="13.5">
      <c r="E48" s="17"/>
      <c r="F48" s="13"/>
      <c r="G48" s="13"/>
      <c r="H48" s="10"/>
      <c r="I48" s="14"/>
    </row>
    <row r="49" spans="5:9" s="11" customFormat="1" ht="13.5">
      <c r="E49" s="17"/>
      <c r="F49" s="13"/>
      <c r="G49" s="13"/>
      <c r="H49" s="10"/>
      <c r="I49" s="14"/>
    </row>
    <row r="50" spans="5:9" s="11" customFormat="1" ht="13.5">
      <c r="E50" s="17"/>
      <c r="F50" s="13"/>
      <c r="G50" s="13"/>
      <c r="H50" s="10"/>
      <c r="I50" s="14"/>
    </row>
    <row r="51" spans="5:9" s="11" customFormat="1" ht="13.5">
      <c r="E51" s="17"/>
      <c r="F51" s="13"/>
      <c r="G51" s="13"/>
      <c r="H51" s="10"/>
      <c r="I51" s="14"/>
    </row>
    <row r="52" spans="5:9" s="11" customFormat="1" ht="13.5">
      <c r="E52" s="17"/>
      <c r="F52" s="13"/>
      <c r="G52" s="13"/>
      <c r="H52" s="10"/>
      <c r="I52" s="14"/>
    </row>
    <row r="53" spans="5:9" s="11" customFormat="1" ht="13.5">
      <c r="E53" s="17"/>
      <c r="F53" s="13"/>
      <c r="G53" s="13"/>
      <c r="H53" s="10"/>
      <c r="I53" s="14"/>
    </row>
    <row r="54" spans="5:9" s="11" customFormat="1" ht="13.5">
      <c r="E54" s="17"/>
      <c r="F54" s="13"/>
      <c r="G54" s="13"/>
      <c r="H54" s="10"/>
      <c r="I54" s="14"/>
    </row>
    <row r="55" spans="5:9" s="11" customFormat="1" ht="13.5">
      <c r="E55" s="17"/>
      <c r="F55" s="13"/>
      <c r="G55" s="13"/>
      <c r="H55" s="10"/>
      <c r="I55" s="14"/>
    </row>
    <row r="56" spans="5:9" s="11" customFormat="1" ht="13.5">
      <c r="E56" s="17"/>
      <c r="F56" s="13"/>
      <c r="G56" s="13"/>
      <c r="H56" s="10"/>
      <c r="I56" s="14"/>
    </row>
    <row r="57" spans="5:9" s="11" customFormat="1" ht="13.5">
      <c r="E57" s="17"/>
      <c r="F57" s="13"/>
      <c r="G57" s="13"/>
      <c r="H57" s="10"/>
      <c r="I57" s="14"/>
    </row>
    <row r="58" spans="5:9" s="11" customFormat="1" ht="13.5">
      <c r="E58" s="17"/>
      <c r="F58" s="13"/>
      <c r="G58" s="13"/>
      <c r="H58" s="10"/>
      <c r="I58" s="14"/>
    </row>
    <row r="59" spans="5:9" s="11" customFormat="1" ht="13.5">
      <c r="E59" s="17"/>
      <c r="F59" s="13"/>
      <c r="G59" s="13"/>
      <c r="H59" s="10"/>
      <c r="I59" s="14"/>
    </row>
    <row r="60" spans="5:9" s="11" customFormat="1" ht="13.5">
      <c r="E60" s="17"/>
      <c r="F60" s="13"/>
      <c r="G60" s="13"/>
      <c r="H60" s="10"/>
      <c r="I60" s="14"/>
    </row>
    <row r="61" spans="5:9" s="11" customFormat="1" ht="13.5">
      <c r="E61" s="17"/>
      <c r="F61" s="13"/>
      <c r="G61" s="13"/>
      <c r="H61" s="10"/>
      <c r="I61" s="14"/>
    </row>
    <row r="62" spans="5:9" s="11" customFormat="1" ht="13.5">
      <c r="E62" s="17"/>
      <c r="F62" s="13"/>
      <c r="G62" s="13"/>
      <c r="H62" s="10"/>
      <c r="I62" s="14"/>
    </row>
    <row r="63" spans="5:9" s="11" customFormat="1" ht="13.5">
      <c r="E63" s="17"/>
      <c r="F63" s="13"/>
      <c r="G63" s="13"/>
      <c r="H63" s="10"/>
      <c r="I63" s="14"/>
    </row>
    <row r="64" spans="5:9" s="11" customFormat="1" ht="13.5">
      <c r="E64" s="17"/>
      <c r="F64" s="13"/>
      <c r="G64" s="13"/>
      <c r="H64" s="10"/>
      <c r="I64" s="14"/>
    </row>
    <row r="65" spans="5:9" s="11" customFormat="1" ht="13.5">
      <c r="E65" s="17"/>
      <c r="F65" s="13"/>
      <c r="G65" s="13"/>
      <c r="H65" s="10"/>
      <c r="I65" s="14"/>
    </row>
    <row r="66" spans="5:9" s="11" customFormat="1" ht="13.5">
      <c r="E66" s="17"/>
      <c r="F66" s="13"/>
      <c r="G66" s="13"/>
      <c r="H66" s="10"/>
      <c r="I66" s="14"/>
    </row>
    <row r="67" spans="5:9" s="11" customFormat="1" ht="13.5">
      <c r="E67" s="17"/>
      <c r="F67" s="13"/>
      <c r="G67" s="13"/>
      <c r="H67" s="10"/>
      <c r="I67" s="14"/>
    </row>
    <row r="68" spans="5:9" s="11" customFormat="1" ht="13.5">
      <c r="E68" s="17"/>
      <c r="F68" s="13"/>
      <c r="G68" s="13"/>
      <c r="H68" s="10"/>
      <c r="I68" s="14"/>
    </row>
    <row r="69" spans="5:9" ht="15">
      <c r="E69" s="20"/>
      <c r="F69" s="1"/>
      <c r="G69" s="19"/>
      <c r="I69" s="3"/>
    </row>
    <row r="70" spans="5:9" ht="15">
      <c r="E70" s="20"/>
      <c r="F70" s="1"/>
      <c r="G70" s="19"/>
      <c r="I70" s="3"/>
    </row>
    <row r="71" spans="5:9" ht="15">
      <c r="E71" s="20"/>
      <c r="F71" s="1"/>
      <c r="G71" s="19"/>
      <c r="I71" s="3"/>
    </row>
    <row r="72" spans="5:9" ht="15">
      <c r="E72" s="20"/>
      <c r="F72" s="1"/>
      <c r="G72" s="19"/>
      <c r="I72" s="3"/>
    </row>
    <row r="73" spans="5:9" ht="15">
      <c r="E73" s="20"/>
      <c r="F73" s="1"/>
      <c r="G73" s="19"/>
      <c r="I73" s="3"/>
    </row>
    <row r="74" spans="5:9" ht="15">
      <c r="E74" s="20"/>
      <c r="F74" s="1"/>
      <c r="G74" s="19"/>
      <c r="I74" s="3"/>
    </row>
    <row r="75" spans="5:9" ht="15">
      <c r="E75" s="20"/>
      <c r="F75" s="1"/>
      <c r="G75" s="19"/>
      <c r="I75" s="3"/>
    </row>
    <row r="76" spans="5:9" ht="15">
      <c r="E76" s="20"/>
      <c r="F76" s="1"/>
      <c r="G76" s="19"/>
      <c r="I76" s="3"/>
    </row>
    <row r="77" spans="5:9" ht="15">
      <c r="E77" s="20"/>
      <c r="F77" s="1"/>
      <c r="G77" s="19"/>
      <c r="I77" s="3"/>
    </row>
    <row r="78" spans="5:9" ht="15">
      <c r="E78" s="20"/>
      <c r="F78" s="1"/>
      <c r="G78" s="19"/>
      <c r="I78" s="3"/>
    </row>
    <row r="79" spans="5:9" ht="15">
      <c r="E79" s="20"/>
      <c r="F79" s="1"/>
      <c r="G79" s="19"/>
      <c r="I79" s="3"/>
    </row>
    <row r="80" spans="5:9" ht="15">
      <c r="E80" s="20"/>
      <c r="F80" s="1"/>
      <c r="G80" s="19"/>
      <c r="I80" s="3"/>
    </row>
    <row r="81" spans="5:9" ht="15">
      <c r="E81" s="20"/>
      <c r="F81" s="1"/>
      <c r="G81" s="19"/>
      <c r="I81" s="3"/>
    </row>
    <row r="82" spans="5:9" ht="15">
      <c r="E82" s="20"/>
      <c r="F82" s="1"/>
      <c r="G82" s="19"/>
      <c r="I82" s="3"/>
    </row>
    <row r="83" spans="5:9" ht="15">
      <c r="E83" s="20"/>
      <c r="F83" s="1"/>
      <c r="G83" s="19"/>
      <c r="I83" s="3"/>
    </row>
    <row r="84" spans="5:9" ht="15">
      <c r="E84" s="20"/>
      <c r="F84" s="1"/>
      <c r="G84" s="19"/>
      <c r="I84" s="3"/>
    </row>
    <row r="85" spans="5:9" ht="15">
      <c r="E85" s="20"/>
      <c r="F85" s="1"/>
      <c r="G85" s="19"/>
      <c r="I85" s="3"/>
    </row>
    <row r="86" spans="5:9" ht="15">
      <c r="E86" s="20"/>
      <c r="F86" s="1"/>
      <c r="G86" s="19"/>
      <c r="I86" s="3"/>
    </row>
    <row r="87" spans="5:9" ht="15">
      <c r="E87" s="20"/>
      <c r="F87" s="1"/>
      <c r="G87" s="19"/>
      <c r="I87" s="3"/>
    </row>
    <row r="88" spans="5:9" ht="15">
      <c r="E88" s="20"/>
      <c r="F88" s="1"/>
      <c r="G88" s="19"/>
      <c r="I88" s="3"/>
    </row>
    <row r="89" spans="5:9" ht="15">
      <c r="E89" s="20"/>
      <c r="F89" s="1"/>
      <c r="G89" s="19"/>
      <c r="I89" s="3"/>
    </row>
    <row r="90" spans="5:9" ht="15">
      <c r="E90" s="20"/>
      <c r="F90" s="1"/>
      <c r="G90" s="19"/>
      <c r="I90" s="3"/>
    </row>
    <row r="91" spans="5:9" ht="15">
      <c r="E91" s="20"/>
      <c r="F91" s="1"/>
      <c r="G91" s="19"/>
      <c r="I91" s="3"/>
    </row>
    <row r="92" spans="5:9" ht="15">
      <c r="E92" s="20"/>
      <c r="F92" s="1"/>
      <c r="G92" s="19"/>
      <c r="I92" s="3"/>
    </row>
    <row r="93" spans="5:9" ht="15">
      <c r="E93" s="20"/>
      <c r="F93" s="1"/>
      <c r="G93" s="19"/>
      <c r="I93" s="3"/>
    </row>
    <row r="94" spans="5:9" ht="15">
      <c r="E94" s="20"/>
      <c r="F94" s="1"/>
      <c r="G94" s="19"/>
      <c r="I94" s="3"/>
    </row>
    <row r="95" spans="5:9" ht="15">
      <c r="E95" s="20"/>
      <c r="F95" s="1"/>
      <c r="G95" s="19"/>
      <c r="I95" s="3"/>
    </row>
    <row r="96" spans="5:9" ht="15">
      <c r="E96" s="20"/>
      <c r="F96" s="1"/>
      <c r="G96" s="19"/>
      <c r="I96" s="3"/>
    </row>
    <row r="97" spans="5:9" ht="15">
      <c r="E97" s="20"/>
      <c r="F97" s="1"/>
      <c r="G97" s="19"/>
      <c r="I97" s="3"/>
    </row>
    <row r="98" spans="5:9" ht="15">
      <c r="E98" s="20"/>
      <c r="F98" s="1"/>
      <c r="G98" s="19"/>
      <c r="I98" s="3"/>
    </row>
    <row r="99" spans="5:9" ht="15">
      <c r="E99" s="20"/>
      <c r="F99" s="1"/>
      <c r="G99" s="19"/>
      <c r="I99" s="3"/>
    </row>
    <row r="100" spans="5:9" ht="15">
      <c r="E100" s="20"/>
      <c r="F100" s="1"/>
      <c r="G100" s="19"/>
      <c r="I100" s="3"/>
    </row>
    <row r="101" spans="5:9" ht="15">
      <c r="E101" s="20"/>
      <c r="F101" s="1"/>
      <c r="G101" s="19"/>
      <c r="I101" s="3"/>
    </row>
    <row r="102" spans="5:9" ht="15">
      <c r="E102" s="20"/>
      <c r="F102" s="1"/>
      <c r="G102" s="19"/>
      <c r="I102" s="3"/>
    </row>
  </sheetData>
  <mergeCells count="2">
    <mergeCell ref="E3:G3"/>
    <mergeCell ref="I3:K3"/>
  </mergeCells>
  <printOptions/>
  <pageMargins left="1" right="0.8" top="0.75" bottom="0.5" header="0.5" footer="0.5"/>
  <pageSetup blackAndWhite="1"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Craig</dc:creator>
  <cp:keywords/>
  <dc:description/>
  <cp:lastModifiedBy>USER</cp:lastModifiedBy>
  <cp:lastPrinted>2008-10-08T20:14:36Z</cp:lastPrinted>
  <dcterms:created xsi:type="dcterms:W3CDTF">2006-01-05T14:02:38Z</dcterms:created>
  <dcterms:modified xsi:type="dcterms:W3CDTF">2008-10-08T20:14:40Z</dcterms:modified>
  <cp:category/>
  <cp:version/>
  <cp:contentType/>
  <cp:contentStatus/>
</cp:coreProperties>
</file>