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20" windowHeight="4455" tabRatio="815" activeTab="5"/>
  </bookViews>
  <sheets>
    <sheet name="bs" sheetId="1" r:id="rId1"/>
    <sheet name="earnings" sheetId="2" state="hidden" r:id="rId2"/>
    <sheet name="YTD earnings " sheetId="3" r:id="rId3"/>
    <sheet name="shareholder equity" sheetId="4" r:id="rId4"/>
    <sheet name="changes" sheetId="5" state="hidden" r:id="rId5"/>
    <sheet name="YTD changes " sheetId="6" r:id="rId6"/>
  </sheets>
  <externalReferences>
    <externalReference r:id="rId9"/>
  </externalReferences>
  <definedNames>
    <definedName name="_xlnm.Print_Area" localSheetId="4">'changes'!$A$1:$H$41</definedName>
  </definedNames>
  <calcPr fullCalcOnLoad="1"/>
</workbook>
</file>

<file path=xl/sharedStrings.xml><?xml version="1.0" encoding="utf-8"?>
<sst xmlns="http://schemas.openxmlformats.org/spreadsheetml/2006/main" count="186" uniqueCount="112">
  <si>
    <t>EXPENSES</t>
  </si>
  <si>
    <t>ASSETS</t>
  </si>
  <si>
    <t>CURRENT</t>
  </si>
  <si>
    <t>Prepaid expenses</t>
  </si>
  <si>
    <t>LIABILITIES</t>
  </si>
  <si>
    <t>SHAREHOLDERS' EQUITY</t>
  </si>
  <si>
    <t>NET INFLOW (OUTFLOW) OF CASH RELATED</t>
  </si>
  <si>
    <t>TO THE FOLLOWING ACTIVITIES:</t>
  </si>
  <si>
    <t>OPERATING</t>
  </si>
  <si>
    <t>Items not affecting cash</t>
  </si>
  <si>
    <t>INVESTING</t>
  </si>
  <si>
    <t>FINANCING</t>
  </si>
  <si>
    <t>Cash</t>
  </si>
  <si>
    <t>FIRAN TECHNOLOGY GROUP CORPORATION</t>
  </si>
  <si>
    <t>(in thousands of dollars except per share amounts)</t>
  </si>
  <si>
    <t>SALES</t>
  </si>
  <si>
    <t>Selling, general and administrative</t>
  </si>
  <si>
    <t>(in thousands of dollars)</t>
  </si>
  <si>
    <t>Share capital</t>
  </si>
  <si>
    <t>Deficit</t>
  </si>
  <si>
    <t>Consolidated Statements of Cash Flows</t>
  </si>
  <si>
    <t>Stock based compensation expense</t>
  </si>
  <si>
    <t>Interest</t>
  </si>
  <si>
    <t>Income taxes</t>
  </si>
  <si>
    <t>Interest expense on long-term debt</t>
  </si>
  <si>
    <t>DISCLOSURE OF CASH PAYMENTS</t>
  </si>
  <si>
    <t>Payment of long-term debt and capital leases</t>
  </si>
  <si>
    <t>NET CASH FLOW</t>
  </si>
  <si>
    <t xml:space="preserve">Accounts receivable </t>
  </si>
  <si>
    <t>Effects of foreign exchange rate changes on cash flow</t>
  </si>
  <si>
    <t>OTHER ASSETS</t>
  </si>
  <si>
    <t>Amortization of other assets</t>
  </si>
  <si>
    <t>Income taxes recoverable</t>
  </si>
  <si>
    <t>Amortization of machinery and equipment</t>
  </si>
  <si>
    <t>Additions to machinery and equipment</t>
  </si>
  <si>
    <t>Interim Consolidated Balance Sheets</t>
  </si>
  <si>
    <t>(unaudited)</t>
  </si>
  <si>
    <t>(audited)</t>
  </si>
  <si>
    <t>Interim Consolidated Statements of Earnings</t>
  </si>
  <si>
    <t>Three Months Ended</t>
  </si>
  <si>
    <t xml:space="preserve">Inventories </t>
  </si>
  <si>
    <t xml:space="preserve">DUE FROM RELATED PARTY </t>
  </si>
  <si>
    <t xml:space="preserve">MACHINERY AND EQUIPMENT </t>
  </si>
  <si>
    <t xml:space="preserve">Accounts payable and accrued liabilities </t>
  </si>
  <si>
    <t xml:space="preserve">Common shares </t>
  </si>
  <si>
    <t xml:space="preserve">Preferred shares </t>
  </si>
  <si>
    <t xml:space="preserve">INCOME TAXES </t>
  </si>
  <si>
    <t xml:space="preserve">Changes in non-cash operating working capital items </t>
  </si>
  <si>
    <t>OPERATING EARNINGS BEFORE INCOME TAXES</t>
  </si>
  <si>
    <t xml:space="preserve">NET EARNINGS </t>
  </si>
  <si>
    <t xml:space="preserve">NET EARNINGS PER SHARE </t>
  </si>
  <si>
    <t xml:space="preserve">Net earnings </t>
  </si>
  <si>
    <t xml:space="preserve">Scientific research and experimental </t>
  </si>
  <si>
    <t>Interim Consolidated Statements of Changes in Shareholders' Equity</t>
  </si>
  <si>
    <t>Balance, November 30, 2006</t>
  </si>
  <si>
    <t>Common</t>
  </si>
  <si>
    <t>Shares</t>
  </si>
  <si>
    <t>Preferred</t>
  </si>
  <si>
    <t>Total</t>
  </si>
  <si>
    <t>Capital</t>
  </si>
  <si>
    <t>Contributed</t>
  </si>
  <si>
    <t>Surplus</t>
  </si>
  <si>
    <t>Accumulated</t>
  </si>
  <si>
    <t>Other</t>
  </si>
  <si>
    <t>Comprehensive</t>
  </si>
  <si>
    <t>Shareholders'</t>
  </si>
  <si>
    <t>Equity</t>
  </si>
  <si>
    <t>Net earnings</t>
  </si>
  <si>
    <t>Foreign currency</t>
  </si>
  <si>
    <t>Income ("AOCI")</t>
  </si>
  <si>
    <t>Balance, November 30, 2005</t>
  </si>
  <si>
    <t>Stock based compensation</t>
  </si>
  <si>
    <t>AOCI</t>
  </si>
  <si>
    <t>and</t>
  </si>
  <si>
    <t>Interim Consolidated Statements of Cash Flows</t>
  </si>
  <si>
    <r>
      <t xml:space="preserve">COST OF SALES </t>
    </r>
    <r>
      <rPr>
        <i/>
        <sz val="11"/>
        <rFont val="Times New Roman"/>
        <family val="1"/>
      </rPr>
      <t>(Note 4)</t>
    </r>
  </si>
  <si>
    <r>
      <t xml:space="preserve">Basic </t>
    </r>
    <r>
      <rPr>
        <i/>
        <sz val="11"/>
        <rFont val="Times New Roman"/>
        <family val="1"/>
      </rPr>
      <t>(Note 3(b))</t>
    </r>
  </si>
  <si>
    <r>
      <t xml:space="preserve">Diluted </t>
    </r>
    <r>
      <rPr>
        <i/>
        <sz val="11"/>
        <rFont val="Times New Roman"/>
        <family val="1"/>
      </rPr>
      <t>(Note 3(b))</t>
    </r>
  </si>
  <si>
    <t xml:space="preserve">Selling, general and administrative </t>
  </si>
  <si>
    <t xml:space="preserve">Payment of long-term debt and capital leases </t>
  </si>
  <si>
    <t xml:space="preserve">Effect of exchange rates on Canadian U.S. dollar debt </t>
  </si>
  <si>
    <t>CASH, BEGINNING OF PERIOD</t>
  </si>
  <si>
    <t>CASH, END OF PERIOD</t>
  </si>
  <si>
    <t>(in thousands of dollars) (unaudited)</t>
  </si>
  <si>
    <r>
      <t xml:space="preserve">Future income taxes </t>
    </r>
    <r>
      <rPr>
        <i/>
        <sz val="11"/>
        <rFont val="Times New Roman"/>
        <family val="1"/>
      </rPr>
      <t>(Note 4)</t>
    </r>
  </si>
  <si>
    <r>
      <t xml:space="preserve">development tax credits </t>
    </r>
    <r>
      <rPr>
        <i/>
        <sz val="11"/>
        <rFont val="Times New Roman"/>
        <family val="1"/>
      </rPr>
      <t>(Note 4)</t>
    </r>
  </si>
  <si>
    <t>Other comprehensive income:</t>
  </si>
  <si>
    <t xml:space="preserve">Other comprehensive income </t>
  </si>
  <si>
    <t>Other comprehensive income</t>
  </si>
  <si>
    <t>Six Months Ended</t>
  </si>
  <si>
    <t>Balance, June 1, 2007</t>
  </si>
  <si>
    <t>Balance, June 2, 2006</t>
  </si>
  <si>
    <t xml:space="preserve">Stock based compensation </t>
  </si>
  <si>
    <t>Retained earnings (deficit)</t>
  </si>
  <si>
    <t>Retained</t>
  </si>
  <si>
    <t>Earnings</t>
  </si>
  <si>
    <t>(Deficit)</t>
  </si>
  <si>
    <t>Total (Deficit)</t>
  </si>
  <si>
    <t>Retained Earnings</t>
  </si>
  <si>
    <t>Proceeds from capital expenditure facility</t>
  </si>
  <si>
    <r>
      <t xml:space="preserve">FUTURE INCOME TAXES </t>
    </r>
    <r>
      <rPr>
        <i/>
        <sz val="11"/>
        <rFont val="Times New Roman"/>
        <family val="1"/>
      </rPr>
      <t>(Note 4)</t>
    </r>
  </si>
  <si>
    <r>
      <t xml:space="preserve">Contributed surplus </t>
    </r>
    <r>
      <rPr>
        <i/>
        <sz val="11"/>
        <rFont val="Times New Roman"/>
        <family val="1"/>
      </rPr>
      <t>(Note 3(a))</t>
    </r>
  </si>
  <si>
    <r>
      <t xml:space="preserve">Accumulated other comprehensive income </t>
    </r>
    <r>
      <rPr>
        <i/>
        <sz val="11"/>
        <rFont val="Times New Roman"/>
        <family val="1"/>
      </rPr>
      <t>(Note 2)</t>
    </r>
  </si>
  <si>
    <r>
      <t xml:space="preserve">GOODWILL </t>
    </r>
    <r>
      <rPr>
        <i/>
        <sz val="11"/>
        <rFont val="Times New Roman"/>
        <family val="1"/>
      </rPr>
      <t>(Note 6)</t>
    </r>
  </si>
  <si>
    <t>See accompanying notes.</t>
  </si>
  <si>
    <t xml:space="preserve">  translation adjustments</t>
  </si>
  <si>
    <r>
      <t xml:space="preserve">  translation adjustments</t>
    </r>
    <r>
      <rPr>
        <b/>
        <i/>
        <sz val="11"/>
        <rFont val="Times New Roman"/>
        <family val="1"/>
      </rPr>
      <t xml:space="preserve"> (Note 6)</t>
    </r>
  </si>
  <si>
    <t>Effect of exchange rates on U.S. dollar Canadian debt</t>
  </si>
  <si>
    <t xml:space="preserve">Current portion of long-term debt and capital leases </t>
  </si>
  <si>
    <t xml:space="preserve">LONG-TERM DEBT  AND CAPITAL LEASES </t>
  </si>
  <si>
    <r>
      <t xml:space="preserve">INCOME TAXES (RECOVERY) </t>
    </r>
    <r>
      <rPr>
        <i/>
        <sz val="11"/>
        <rFont val="Times New Roman"/>
        <family val="1"/>
      </rPr>
      <t>(Note 4)</t>
    </r>
  </si>
  <si>
    <r>
      <t xml:space="preserve">  development tax credits </t>
    </r>
    <r>
      <rPr>
        <i/>
        <sz val="11"/>
        <rFont val="Times New Roman"/>
        <family val="1"/>
      </rPr>
      <t>(Note 4)</t>
    </r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</si>
</sst>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 \ \ _-* #,##0_-;\-* #,##0_-;_-* &quot;-&quot;_-;_-@_-"/>
    <numFmt numFmtId="173" formatCode="\ \ \ \ \ \ \ \ \ \ _-* #,##0_-;\-* #,##0_-;_-* &quot;-&quot;_-;_-@_-"/>
    <numFmt numFmtId="174" formatCode="\ _-* #,##0_-;\-* #,##0_-;_-* &quot;-&quot;_-;_-@_-"/>
    <numFmt numFmtId="175" formatCode="_ \ \ \-* #,##0_-;\-* #,##0_-;_-* &quot;-&quot;_-;_-@_-"/>
    <numFmt numFmtId="176" formatCode="\ \ _ \ \ \ \ \ \-* #,##0_-;\-* #,##0_-;_-* &quot;-&quot;_-;_-@_-"/>
    <numFmt numFmtId="177" formatCode="\ \ _ \-* #,##0_-;\-* #,##0_-;_-* &quot;-&quot;_-;_-@_-"/>
    <numFmt numFmtId="178" formatCode="\ \ \ _-* #,##0.00_-;\-* #,##0.00_-;_-* &quot;-&quot;??_-;_-@_-"/>
    <numFmt numFmtId="179" formatCode="_-* #,##0.0_-;\-* #,##0.0_-;_-* &quot;-&quot;??_-;_-@_-"/>
    <numFmt numFmtId="180" formatCode="_-* #,##0_-;\-* #,##0_-;_-* &quot;-&quot;??_-;_-@_-"/>
    <numFmt numFmtId="181" formatCode="\ \ \ _-&quot;$&quot;* #,##0_-;\-&quot;$&quot;* #,##0_-;_-&quot;$&quot;* &quot;-&quot;_-;_-@_-"/>
    <numFmt numFmtId="182" formatCode="\ \ \ _-&quot;$&quot;* #,##0.00_-;\-&quot;$&quot;* #,##0.00_-;_-&quot;$&quot;* &quot;-&quot;??_-;_-@_-"/>
    <numFmt numFmtId="183" formatCode="0.0;\(0.0\)"/>
    <numFmt numFmtId="184" formatCode="_ * #,##0.00_ ;_ * \-#,##0.00_ ;_ * &quot;-&quot;??_ ;_ @_ "/>
    <numFmt numFmtId="185" formatCode="_ * #,##0_ ;_ * \-#,##0_ ;_ * &quot;-&quot;_ ;_ @_ "/>
    <numFmt numFmtId="186" formatCode="_-* \(#,##0\);_-* #,##0_-;_-* &quot;-     &quot;_-;_-@_-"/>
    <numFmt numFmtId="187" formatCode="_(* #,##0_);_(* \(#,##0\);_(* &quot;-     &quot;_);_(@_)"/>
    <numFmt numFmtId="188" formatCode="_-* \(#,##0.00\);_-* #,##0.00_-;_-* &quot;-     &quot;??_-;_-@_-"/>
    <numFmt numFmtId="189" formatCode="_(* #,##0.00_);_(* \(#,##0.00\);_(* &quot;-     &quot;??_);_(@_)"/>
    <numFmt numFmtId="190" formatCode="_ &quot;$&quot;\ * #,##0.00_ ;_ &quot;$&quot;\ * \-#,##0.00_ ;_ &quot;$&quot;\ * &quot;-&quot;??_ ;_ @_ "/>
    <numFmt numFmtId="191" formatCode="_-&quot;$&quot;* \(#,##0.00\);_-&quot;$&quot;* #,##0.00_);_-&quot;$&quot;* &quot;-     &quot;??_-;_-@_-"/>
    <numFmt numFmtId="192" formatCode="_(&quot;$&quot;* #,##0.00_);_(&quot;$&quot;* \(#,##0.00\);_(&quot;$&quot;* &quot;-     &quot;??_);_(@_)"/>
    <numFmt numFmtId="193" formatCode="_ &quot;$&quot;\ * #,##0_ ;_ &quot;$&quot;\ * \-#,##0_ ;_ &quot;$&quot;\ * &quot;-&quot;_ ;_ @_ "/>
    <numFmt numFmtId="194" formatCode="_-&quot;$&quot;* \(#,##0\);_-&quot;$&quot;* #,##0_);_-&quot;$&quot;* &quot;-     &quot;_-;_-@_-"/>
    <numFmt numFmtId="195" formatCode="_(&quot;$&quot;* #,##0_);_(&quot;$&quot;* \(#,##0\);_(&quot;$&quot;* &quot;-     &quot;_);_(@_)"/>
    <numFmt numFmtId="196" formatCode="0.0%"/>
    <numFmt numFmtId="197" formatCode="_(&quot;$&quot;* #,##0.00_);_(&quot;$&quot;* \(#,##0.00\);_(&quot;$&quot;* &quot;-     &quot;_);_(@_)"/>
    <numFmt numFmtId="198" formatCode="&quot;$&quot;\ #,##0;&quot;$&quot;\ \-#,##0"/>
    <numFmt numFmtId="199" formatCode="&quot;$&quot;\ #,##0;[Red]&quot;$&quot;\ \-#,##0"/>
    <numFmt numFmtId="200" formatCode="&quot;$&quot;\ #,##0.00;&quot;$&quot;\ \-#,##0.00"/>
    <numFmt numFmtId="201" formatCode="&quot;$&quot;\ #,##0.00;[Red]&quot;$&quot;\ \-#,##0.00"/>
    <numFmt numFmtId="202" formatCode="#,##0.0_);\(#,##0.0\)"/>
    <numFmt numFmtId="203" formatCode="_ &quot;$&quot;\ * #,##0.0_ ;_ &quot;$&quot;\ * \-#,##0.0_ ;_ &quot;$&quot;\ * &quot;-&quot;??_ ;_ @_ "/>
    <numFmt numFmtId="204" formatCode="_ &quot;$&quot;\ * #,##0_ ;_ &quot;$&quot;\ * \-#,##0_ ;_ &quot;$&quot;\ * &quot;-&quot;??_ ;_ @_ "/>
    <numFmt numFmtId="205" formatCode="_ * #,##0.0_ ;_ * \-#,##0.0_ ;_ * &quot;-&quot;??_ ;_ @_ "/>
    <numFmt numFmtId="206" formatCode="_ * #,##0_ ;_ * \-#,##0_ ;_ * &quot;-&quot;??_ ;_ @_ "/>
    <numFmt numFmtId="207" formatCode="_(* #,##0.0_);_(* \(#,##0.0\);_(* &quot;-     &quot;_);_(@_)"/>
    <numFmt numFmtId="208" formatCode="_(* #,##0.00_);_(* \(#,##0.00\);_(* &quot;-     &quot;_);_(@_)"/>
    <numFmt numFmtId="209" formatCode="[$-409]dddd\,\ mmmm\ dd\,\ yyyy"/>
    <numFmt numFmtId="210" formatCode="[$-409]mmmm\ d\,\ yyyy;@"/>
  </numFmts>
  <fonts count="13">
    <font>
      <sz val="12"/>
      <name val="Times New Roman"/>
      <family val="1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Times New Roman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1">
      <alignment/>
      <protection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5" fillId="0" borderId="0" applyFont="0" applyFill="0" applyBorder="0" applyProtection="0">
      <alignment/>
    </xf>
    <xf numFmtId="187" fontId="5" fillId="0" borderId="0" applyFont="0" applyFill="0" applyBorder="0" applyProtection="0">
      <alignment/>
    </xf>
    <xf numFmtId="188" fontId="5" fillId="0" borderId="0" applyFont="0" applyFill="0" applyBorder="0" applyProtection="0">
      <alignment/>
    </xf>
    <xf numFmtId="189" fontId="5" fillId="0" borderId="0" applyFont="0" applyFill="0" applyBorder="0" applyProtection="0">
      <alignment/>
    </xf>
    <xf numFmtId="190" fontId="4" fillId="0" borderId="0" applyFont="0" applyFill="0" applyBorder="0" applyAlignment="0" applyProtection="0"/>
    <xf numFmtId="191" fontId="5" fillId="0" borderId="0" applyFont="0" applyFill="0" applyBorder="0" applyProtection="0">
      <alignment/>
    </xf>
    <xf numFmtId="192" fontId="5" fillId="0" borderId="0" applyFont="0" applyFill="0" applyBorder="0" applyProtection="0">
      <alignment/>
    </xf>
    <xf numFmtId="193" fontId="4" fillId="0" borderId="0" applyFont="0" applyFill="0" applyBorder="0" applyAlignment="0" applyProtection="0"/>
    <xf numFmtId="194" fontId="5" fillId="0" borderId="0" applyFont="0" applyFill="0" applyBorder="0" applyProtection="0">
      <alignment/>
    </xf>
    <xf numFmtId="195" fontId="5" fillId="0" borderId="0" applyFont="0" applyFill="0" applyBorder="0" applyProtection="0">
      <alignment/>
    </xf>
    <xf numFmtId="178" fontId="0" fillId="0" borderId="0">
      <alignment/>
      <protection/>
    </xf>
    <xf numFmtId="182" fontId="0" fillId="0" borderId="0">
      <alignment/>
      <protection/>
    </xf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2">
      <alignment/>
      <protection/>
    </xf>
    <xf numFmtId="0" fontId="0" fillId="0" borderId="2" applyNumberFormat="0">
      <alignment/>
      <protection/>
    </xf>
    <xf numFmtId="0" fontId="0" fillId="0" borderId="1" applyNumberFormat="0">
      <alignment/>
      <protection/>
    </xf>
  </cellStyleXfs>
  <cellXfs count="16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34" applyFont="1" applyBorder="1">
      <alignment/>
      <protection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15" fontId="8" fillId="0" borderId="0" xfId="34" applyNumberFormat="1" applyFont="1" applyBorder="1">
      <alignment/>
      <protection/>
    </xf>
    <xf numFmtId="0" fontId="8" fillId="0" borderId="0" xfId="34" applyFont="1" applyBorder="1">
      <alignment/>
      <protection/>
    </xf>
    <xf numFmtId="0" fontId="5" fillId="0" borderId="0" xfId="34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35" applyFont="1" applyBorder="1">
      <alignment/>
      <protection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4" fontId="5" fillId="0" borderId="0" xfId="16" applyFont="1" applyAlignment="1">
      <alignment/>
    </xf>
    <xf numFmtId="185" fontId="5" fillId="0" borderId="0" xfId="17" applyFont="1" applyAlignment="1">
      <alignment/>
    </xf>
    <xf numFmtId="195" fontId="5" fillId="0" borderId="0" xfId="27" applyFont="1">
      <alignment/>
    </xf>
    <xf numFmtId="193" fontId="5" fillId="0" borderId="0" xfId="25" applyFont="1" applyBorder="1" applyAlignment="1">
      <alignment/>
    </xf>
    <xf numFmtId="187" fontId="5" fillId="0" borderId="0" xfId="19" applyFont="1">
      <alignment/>
    </xf>
    <xf numFmtId="185" fontId="5" fillId="0" borderId="0" xfId="17" applyFont="1" applyBorder="1" applyAlignment="1">
      <alignment/>
    </xf>
    <xf numFmtId="0" fontId="5" fillId="0" borderId="1" xfId="0" applyFont="1" applyBorder="1" applyAlignment="1">
      <alignment/>
    </xf>
    <xf numFmtId="187" fontId="5" fillId="0" borderId="1" xfId="19" applyFont="1" applyBorder="1">
      <alignment/>
    </xf>
    <xf numFmtId="187" fontId="5" fillId="0" borderId="0" xfId="19" applyFont="1" applyBorder="1">
      <alignment/>
    </xf>
    <xf numFmtId="0" fontId="5" fillId="0" borderId="0" xfId="35" applyFont="1" applyBorder="1" applyAlignment="1">
      <alignment horizontal="left"/>
      <protection/>
    </xf>
    <xf numFmtId="0" fontId="5" fillId="0" borderId="1" xfId="35" applyFont="1" applyBorder="1">
      <alignment/>
      <protection/>
    </xf>
    <xf numFmtId="0" fontId="5" fillId="0" borderId="2" xfId="34" applyFont="1">
      <alignment/>
      <protection/>
    </xf>
    <xf numFmtId="195" fontId="5" fillId="0" borderId="2" xfId="27" applyFont="1">
      <alignment/>
    </xf>
    <xf numFmtId="178" fontId="5" fillId="0" borderId="0" xfId="28" applyFont="1" applyBorder="1">
      <alignment/>
      <protection/>
    </xf>
    <xf numFmtId="178" fontId="5" fillId="0" borderId="0" xfId="28" applyFont="1">
      <alignment/>
      <protection/>
    </xf>
    <xf numFmtId="41" fontId="5" fillId="0" borderId="0" xfId="35" applyFont="1" applyBorder="1">
      <alignment/>
      <protection/>
    </xf>
    <xf numFmtId="186" fontId="5" fillId="0" borderId="0" xfId="18" applyFont="1" applyBorder="1">
      <alignment/>
    </xf>
    <xf numFmtId="0" fontId="5" fillId="0" borderId="0" xfId="0" applyFont="1" applyAlignment="1" quotePrefix="1">
      <alignment horizontal="left"/>
    </xf>
    <xf numFmtId="185" fontId="5" fillId="0" borderId="1" xfId="17" applyFont="1" applyBorder="1" applyAlignment="1">
      <alignment/>
    </xf>
    <xf numFmtId="193" fontId="5" fillId="0" borderId="2" xfId="25" applyFont="1" applyAlignment="1">
      <alignment/>
    </xf>
    <xf numFmtId="0" fontId="5" fillId="0" borderId="0" xfId="0" applyFont="1" applyAlignment="1">
      <alignment horizontal="center"/>
    </xf>
    <xf numFmtId="195" fontId="5" fillId="0" borderId="0" xfId="27" applyFont="1" applyBorder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1" xfId="0" applyFont="1" applyBorder="1" applyAlignment="1" quotePrefix="1">
      <alignment horizontal="left"/>
    </xf>
    <xf numFmtId="193" fontId="5" fillId="0" borderId="0" xfId="25" applyFont="1" applyAlignment="1">
      <alignment/>
    </xf>
    <xf numFmtId="0" fontId="5" fillId="0" borderId="0" xfId="0" applyFont="1" applyAlignment="1">
      <alignment horizontal="left"/>
    </xf>
    <xf numFmtId="195" fontId="5" fillId="0" borderId="0" xfId="27" applyNumberFormat="1" applyFont="1">
      <alignment/>
    </xf>
    <xf numFmtId="0" fontId="5" fillId="0" borderId="1" xfId="0" applyFont="1" applyBorder="1" applyAlignment="1">
      <alignment horizontal="left"/>
    </xf>
    <xf numFmtId="187" fontId="5" fillId="0" borderId="1" xfId="18" applyNumberFormat="1" applyFont="1" applyBorder="1">
      <alignment/>
    </xf>
    <xf numFmtId="195" fontId="5" fillId="0" borderId="0" xfId="26" applyNumberFormat="1" applyFont="1">
      <alignment/>
    </xf>
    <xf numFmtId="0" fontId="5" fillId="0" borderId="2" xfId="34" applyFont="1" applyAlignment="1">
      <alignment horizontal="left"/>
      <protection/>
    </xf>
    <xf numFmtId="0" fontId="0" fillId="0" borderId="2" xfId="34" applyFont="1" applyBorder="1">
      <alignment/>
      <protection/>
    </xf>
    <xf numFmtId="0" fontId="1" fillId="0" borderId="2" xfId="34" applyFont="1" applyBorder="1">
      <alignment/>
      <protection/>
    </xf>
    <xf numFmtId="0" fontId="1" fillId="0" borderId="0" xfId="0" applyFont="1" applyAlignment="1">
      <alignment/>
    </xf>
    <xf numFmtId="187" fontId="8" fillId="0" borderId="0" xfId="19" applyFont="1" applyBorder="1">
      <alignment/>
    </xf>
    <xf numFmtId="187" fontId="5" fillId="0" borderId="0" xfId="17" applyNumberFormat="1" applyFont="1" applyBorder="1" applyAlignment="1">
      <alignment/>
    </xf>
    <xf numFmtId="187" fontId="5" fillId="0" borderId="1" xfId="17" applyNumberFormat="1" applyFont="1" applyBorder="1" applyAlignment="1">
      <alignment/>
    </xf>
    <xf numFmtId="187" fontId="8" fillId="0" borderId="1" xfId="19" applyFont="1" applyBorder="1">
      <alignment/>
    </xf>
    <xf numFmtId="0" fontId="8" fillId="0" borderId="1" xfId="0" applyFont="1" applyBorder="1" applyAlignment="1">
      <alignment horizontal="center"/>
    </xf>
    <xf numFmtId="184" fontId="8" fillId="0" borderId="0" xfId="16" applyFont="1" applyAlignment="1">
      <alignment/>
    </xf>
    <xf numFmtId="185" fontId="8" fillId="0" borderId="0" xfId="17" applyFont="1" applyAlignment="1">
      <alignment/>
    </xf>
    <xf numFmtId="195" fontId="8" fillId="0" borderId="0" xfId="27" applyNumberFormat="1" applyFont="1">
      <alignment/>
    </xf>
    <xf numFmtId="187" fontId="8" fillId="0" borderId="0" xfId="19" applyNumberFormat="1" applyFont="1">
      <alignment/>
    </xf>
    <xf numFmtId="187" fontId="5" fillId="0" borderId="0" xfId="19" applyNumberFormat="1" applyFont="1">
      <alignment/>
    </xf>
    <xf numFmtId="187" fontId="8" fillId="0" borderId="1" xfId="19" applyNumberFormat="1" applyFont="1" applyBorder="1">
      <alignment/>
    </xf>
    <xf numFmtId="187" fontId="5" fillId="0" borderId="1" xfId="19" applyNumberFormat="1" applyFont="1" applyBorder="1">
      <alignment/>
    </xf>
    <xf numFmtId="195" fontId="8" fillId="0" borderId="0" xfId="27" applyFont="1" applyBorder="1">
      <alignment/>
    </xf>
    <xf numFmtId="195" fontId="8" fillId="0" borderId="0" xfId="26" applyNumberFormat="1" applyFont="1">
      <alignment/>
    </xf>
    <xf numFmtId="187" fontId="8" fillId="0" borderId="1" xfId="18" applyNumberFormat="1" applyFont="1" applyBorder="1">
      <alignment/>
    </xf>
    <xf numFmtId="187" fontId="8" fillId="0" borderId="0" xfId="17" applyNumberFormat="1" applyFont="1" applyBorder="1" applyAlignment="1">
      <alignment/>
    </xf>
    <xf numFmtId="187" fontId="8" fillId="0" borderId="1" xfId="17" applyNumberFormat="1" applyFont="1" applyBorder="1" applyAlignment="1">
      <alignment/>
    </xf>
    <xf numFmtId="187" fontId="8" fillId="0" borderId="0" xfId="19" applyFont="1">
      <alignment/>
    </xf>
    <xf numFmtId="0" fontId="8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15" fontId="1" fillId="0" borderId="2" xfId="34" applyNumberFormat="1" applyFont="1" applyBorder="1" applyAlignment="1">
      <alignment horizontal="left"/>
      <protection/>
    </xf>
    <xf numFmtId="0" fontId="8" fillId="0" borderId="2" xfId="0" applyFont="1" applyBorder="1" applyAlignment="1">
      <alignment/>
    </xf>
    <xf numFmtId="0" fontId="5" fillId="0" borderId="3" xfId="0" applyFont="1" applyBorder="1" applyAlignment="1">
      <alignment/>
    </xf>
    <xf numFmtId="187" fontId="8" fillId="0" borderId="3" xfId="19" applyFont="1" applyBorder="1">
      <alignment/>
    </xf>
    <xf numFmtId="185" fontId="5" fillId="0" borderId="3" xfId="17" applyFont="1" applyBorder="1" applyAlignment="1">
      <alignment/>
    </xf>
    <xf numFmtId="187" fontId="5" fillId="0" borderId="3" xfId="19" applyFont="1" applyBorder="1">
      <alignment/>
    </xf>
    <xf numFmtId="195" fontId="8" fillId="0" borderId="2" xfId="19" applyNumberFormat="1" applyFont="1" applyBorder="1">
      <alignment/>
    </xf>
    <xf numFmtId="187" fontId="5" fillId="0" borderId="2" xfId="19" applyFont="1" applyBorder="1">
      <alignment/>
    </xf>
    <xf numFmtId="195" fontId="5" fillId="0" borderId="2" xfId="19" applyNumberFormat="1" applyFont="1" applyBorder="1">
      <alignment/>
    </xf>
    <xf numFmtId="41" fontId="5" fillId="0" borderId="2" xfId="35" applyFont="1" applyBorder="1">
      <alignment/>
      <protection/>
    </xf>
    <xf numFmtId="197" fontId="5" fillId="0" borderId="2" xfId="22" applyNumberFormat="1" applyFont="1" applyBorder="1" applyAlignment="1">
      <alignment/>
    </xf>
    <xf numFmtId="15" fontId="8" fillId="0" borderId="2" xfId="34" applyNumberFormat="1" applyFont="1" applyBorder="1" applyAlignment="1">
      <alignment horizontal="left"/>
      <protection/>
    </xf>
    <xf numFmtId="42" fontId="5" fillId="0" borderId="0" xfId="34" applyFont="1" applyBorder="1">
      <alignment/>
      <protection/>
    </xf>
    <xf numFmtId="197" fontId="8" fillId="0" borderId="2" xfId="22" applyNumberFormat="1" applyFont="1" applyFill="1" applyBorder="1" applyAlignment="1">
      <alignment/>
    </xf>
    <xf numFmtId="190" fontId="8" fillId="0" borderId="0" xfId="22" applyFont="1" applyBorder="1" applyAlignment="1">
      <alignment/>
    </xf>
    <xf numFmtId="197" fontId="5" fillId="0" borderId="0" xfId="22" applyNumberFormat="1" applyFont="1" applyBorder="1" applyAlignment="1">
      <alignment/>
    </xf>
    <xf numFmtId="15" fontId="1" fillId="0" borderId="0" xfId="34" applyNumberFormat="1" applyFont="1" applyBorder="1" applyAlignment="1">
      <alignment horizontal="left"/>
      <protection/>
    </xf>
    <xf numFmtId="210" fontId="5" fillId="0" borderId="0" xfId="34" applyNumberFormat="1" applyFont="1" applyBorder="1">
      <alignment/>
      <protection/>
    </xf>
    <xf numFmtId="0" fontId="5" fillId="0" borderId="1" xfId="0" applyFont="1" applyBorder="1" applyAlignment="1">
      <alignment horizontal="center"/>
    </xf>
    <xf numFmtId="210" fontId="8" fillId="0" borderId="0" xfId="0" applyNumberFormat="1" applyFont="1" applyAlignment="1">
      <alignment/>
    </xf>
    <xf numFmtId="210" fontId="5" fillId="0" borderId="0" xfId="0" applyNumberFormat="1" applyFont="1" applyAlignment="1">
      <alignment/>
    </xf>
    <xf numFmtId="15" fontId="8" fillId="0" borderId="0" xfId="34" applyNumberFormat="1" applyFont="1" applyBorder="1" applyAlignment="1">
      <alignment horizontal="left"/>
      <protection/>
    </xf>
    <xf numFmtId="0" fontId="1" fillId="0" borderId="0" xfId="34" applyFont="1" applyBorder="1">
      <alignment/>
      <protection/>
    </xf>
    <xf numFmtId="0" fontId="6" fillId="0" borderId="0" xfId="0" applyFont="1" applyAlignment="1" quotePrefix="1">
      <alignment horizontal="left"/>
    </xf>
    <xf numFmtId="195" fontId="8" fillId="0" borderId="2" xfId="27" applyFont="1">
      <alignment/>
    </xf>
    <xf numFmtId="187" fontId="8" fillId="0" borderId="0" xfId="18" applyNumberFormat="1" applyFont="1" applyBorder="1">
      <alignment/>
    </xf>
    <xf numFmtId="195" fontId="8" fillId="0" borderId="2" xfId="26" applyNumberFormat="1" applyFont="1">
      <alignment/>
    </xf>
    <xf numFmtId="210" fontId="5" fillId="0" borderId="0" xfId="0" applyNumberFormat="1" applyFont="1" applyBorder="1" applyAlignment="1">
      <alignment horizontal="center"/>
    </xf>
    <xf numFmtId="195" fontId="8" fillId="0" borderId="0" xfId="27" applyFont="1">
      <alignment/>
    </xf>
    <xf numFmtId="187" fontId="5" fillId="0" borderId="0" xfId="19" applyFont="1" applyAlignment="1">
      <alignment/>
    </xf>
    <xf numFmtId="187" fontId="5" fillId="0" borderId="0" xfId="19" applyFont="1" applyBorder="1" applyAlignment="1">
      <alignment/>
    </xf>
    <xf numFmtId="195" fontId="8" fillId="0" borderId="0" xfId="17" applyNumberFormat="1" applyFont="1" applyFill="1" applyBorder="1" applyAlignment="1">
      <alignment/>
    </xf>
    <xf numFmtId="195" fontId="5" fillId="0" borderId="0" xfId="17" applyNumberFormat="1" applyFont="1" applyBorder="1" applyAlignment="1">
      <alignment/>
    </xf>
    <xf numFmtId="195" fontId="8" fillId="0" borderId="0" xfId="34" applyNumberFormat="1" applyFont="1" applyFill="1" applyBorder="1">
      <alignment/>
      <protection/>
    </xf>
    <xf numFmtId="195" fontId="5" fillId="0" borderId="0" xfId="34" applyNumberFormat="1" applyFont="1" applyBorder="1">
      <alignment/>
      <protection/>
    </xf>
    <xf numFmtId="185" fontId="1" fillId="0" borderId="0" xfId="17" applyFont="1" applyAlignment="1">
      <alignment/>
    </xf>
    <xf numFmtId="185" fontId="0" fillId="0" borderId="0" xfId="17" applyFont="1" applyAlignment="1">
      <alignment/>
    </xf>
    <xf numFmtId="185" fontId="0" fillId="0" borderId="0" xfId="17" applyFont="1" applyBorder="1" applyAlignment="1">
      <alignment/>
    </xf>
    <xf numFmtId="187" fontId="5" fillId="0" borderId="0" xfId="18" applyNumberFormat="1" applyFont="1" applyBorder="1">
      <alignment/>
    </xf>
    <xf numFmtId="195" fontId="5" fillId="0" borderId="2" xfId="26" applyNumberFormat="1" applyFont="1">
      <alignment/>
    </xf>
    <xf numFmtId="197" fontId="8" fillId="0" borderId="0" xfId="22" applyNumberFormat="1" applyFont="1" applyFill="1" applyBorder="1" applyAlignment="1">
      <alignment/>
    </xf>
    <xf numFmtId="195" fontId="5" fillId="0" borderId="0" xfId="27" applyFont="1" applyAlignment="1">
      <alignment horizontal="right"/>
    </xf>
    <xf numFmtId="0" fontId="0" fillId="0" borderId="2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37" fontId="0" fillId="0" borderId="0" xfId="0" applyNumberFormat="1" applyAlignment="1">
      <alignment/>
    </xf>
    <xf numFmtId="187" fontId="5" fillId="0" borderId="0" xfId="27" applyNumberFormat="1" applyFont="1" applyBorder="1">
      <alignment/>
    </xf>
    <xf numFmtId="0" fontId="5" fillId="0" borderId="3" xfId="35" applyFont="1" applyBorder="1">
      <alignment/>
      <protection/>
    </xf>
    <xf numFmtId="187" fontId="5" fillId="0" borderId="3" xfId="18" applyNumberFormat="1" applyFont="1" applyBorder="1">
      <alignment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37" fontId="5" fillId="0" borderId="0" xfId="16" applyNumberFormat="1" applyFont="1" applyAlignment="1">
      <alignment/>
    </xf>
    <xf numFmtId="37" fontId="5" fillId="0" borderId="0" xfId="0" applyNumberFormat="1" applyFont="1" applyAlignment="1">
      <alignment/>
    </xf>
    <xf numFmtId="184" fontId="5" fillId="0" borderId="0" xfId="16" applyFont="1" applyBorder="1" applyAlignment="1">
      <alignment/>
    </xf>
    <xf numFmtId="184" fontId="5" fillId="0" borderId="2" xfId="16" applyFont="1" applyBorder="1" applyAlignment="1">
      <alignment/>
    </xf>
    <xf numFmtId="37" fontId="5" fillId="0" borderId="2" xfId="0" applyNumberFormat="1" applyFont="1" applyBorder="1" applyAlignment="1">
      <alignment/>
    </xf>
    <xf numFmtId="37" fontId="5" fillId="0" borderId="2" xfId="16" applyNumberFormat="1" applyFont="1" applyBorder="1" applyAlignment="1">
      <alignment/>
    </xf>
    <xf numFmtId="37" fontId="5" fillId="0" borderId="0" xfId="16" applyNumberFormat="1" applyFont="1" applyBorder="1" applyAlignment="1">
      <alignment/>
    </xf>
    <xf numFmtId="206" fontId="5" fillId="0" borderId="0" xfId="16" applyNumberFormat="1" applyFont="1" applyBorder="1" applyAlignment="1">
      <alignment/>
    </xf>
    <xf numFmtId="210" fontId="8" fillId="0" borderId="0" xfId="0" applyNumberFormat="1" applyFont="1" applyBorder="1" applyAlignment="1">
      <alignment/>
    </xf>
    <xf numFmtId="210" fontId="5" fillId="0" borderId="0" xfId="0" applyNumberFormat="1" applyFont="1" applyBorder="1" applyAlignment="1">
      <alignment/>
    </xf>
    <xf numFmtId="195" fontId="5" fillId="0" borderId="0" xfId="0" applyNumberFormat="1" applyFont="1" applyBorder="1" applyAlignment="1">
      <alignment/>
    </xf>
    <xf numFmtId="195" fontId="8" fillId="0" borderId="0" xfId="0" applyNumberFormat="1" applyFont="1" applyBorder="1" applyAlignment="1">
      <alignment/>
    </xf>
    <xf numFmtId="187" fontId="8" fillId="0" borderId="0" xfId="0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178" fontId="5" fillId="0" borderId="1" xfId="28" applyFont="1" applyBorder="1">
      <alignment/>
      <protection/>
    </xf>
    <xf numFmtId="195" fontId="5" fillId="0" borderId="1" xfId="27" applyFont="1" applyBorder="1">
      <alignment/>
    </xf>
    <xf numFmtId="37" fontId="8" fillId="0" borderId="2" xfId="0" applyNumberFormat="1" applyFont="1" applyBorder="1" applyAlignment="1">
      <alignment/>
    </xf>
    <xf numFmtId="187" fontId="8" fillId="0" borderId="3" xfId="18" applyNumberFormat="1" applyFont="1" applyBorder="1">
      <alignment/>
    </xf>
    <xf numFmtId="187" fontId="8" fillId="0" borderId="0" xfId="19" applyNumberFormat="1" applyFont="1" applyFill="1">
      <alignment/>
    </xf>
    <xf numFmtId="0" fontId="5" fillId="0" borderId="0" xfId="0" applyFont="1" applyFill="1" applyAlignment="1">
      <alignment/>
    </xf>
    <xf numFmtId="187" fontId="5" fillId="0" borderId="0" xfId="19" applyNumberFormat="1" applyFont="1" applyFill="1">
      <alignment/>
    </xf>
    <xf numFmtId="0" fontId="5" fillId="0" borderId="0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37" fontId="8" fillId="0" borderId="0" xfId="16" applyNumberFormat="1" applyFont="1" applyAlignment="1">
      <alignment/>
    </xf>
    <xf numFmtId="37" fontId="8" fillId="0" borderId="0" xfId="0" applyNumberFormat="1" applyFont="1" applyAlignment="1">
      <alignment/>
    </xf>
    <xf numFmtId="184" fontId="8" fillId="0" borderId="0" xfId="16" applyFont="1" applyBorder="1" applyAlignment="1">
      <alignment/>
    </xf>
    <xf numFmtId="184" fontId="8" fillId="0" borderId="2" xfId="16" applyFont="1" applyBorder="1" applyAlignment="1">
      <alignment/>
    </xf>
    <xf numFmtId="37" fontId="8" fillId="0" borderId="2" xfId="16" applyNumberFormat="1" applyFont="1" applyBorder="1" applyAlignment="1">
      <alignment/>
    </xf>
    <xf numFmtId="37" fontId="8" fillId="0" borderId="0" xfId="16" applyNumberFormat="1" applyFont="1" applyBorder="1" applyAlignment="1">
      <alignment/>
    </xf>
    <xf numFmtId="206" fontId="8" fillId="0" borderId="0" xfId="16" applyNumberFormat="1" applyFont="1" applyBorder="1" applyAlignment="1">
      <alignment/>
    </xf>
    <xf numFmtId="210" fontId="8" fillId="0" borderId="0" xfId="0" applyNumberFormat="1" applyFont="1" applyAlignment="1">
      <alignment horizontal="center"/>
    </xf>
    <xf numFmtId="210" fontId="5" fillId="0" borderId="0" xfId="0" applyNumberFormat="1" applyFont="1" applyAlignment="1">
      <alignment horizontal="center"/>
    </xf>
    <xf numFmtId="206" fontId="5" fillId="0" borderId="2" xfId="16" applyNumberFormat="1" applyFont="1" applyBorder="1" applyAlignment="1">
      <alignment/>
    </xf>
    <xf numFmtId="187" fontId="8" fillId="0" borderId="0" xfId="19" applyFont="1" applyAlignment="1">
      <alignment horizontal="right"/>
    </xf>
    <xf numFmtId="187" fontId="8" fillId="0" borderId="0" xfId="19" applyFont="1" applyBorder="1" applyAlignment="1">
      <alignment horizontal="right"/>
    </xf>
    <xf numFmtId="206" fontId="8" fillId="0" borderId="2" xfId="16" applyNumberFormat="1" applyFont="1" applyBorder="1" applyAlignment="1">
      <alignment/>
    </xf>
    <xf numFmtId="190" fontId="8" fillId="0" borderId="0" xfId="22" applyFont="1" applyFill="1" applyBorder="1" applyAlignment="1">
      <alignment/>
    </xf>
    <xf numFmtId="37" fontId="5" fillId="0" borderId="0" xfId="16" applyNumberFormat="1" applyFont="1" applyFill="1" applyAlignment="1">
      <alignment horizontal="right"/>
    </xf>
    <xf numFmtId="210" fontId="8" fillId="0" borderId="0" xfId="34" applyNumberFormat="1" applyFont="1" applyBorder="1" applyAlignment="1">
      <alignment horizontal="center"/>
      <protection/>
    </xf>
    <xf numFmtId="206" fontId="8" fillId="0" borderId="1" xfId="16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34" applyFont="1" applyBorder="1" applyAlignment="1">
      <alignment horizontal="center"/>
      <protection/>
    </xf>
  </cellXfs>
  <cellStyles count="22">
    <cellStyle name="Normal" xfId="0"/>
    <cellStyle name="%NO SIGN" xfId="15"/>
    <cellStyle name="Comma" xfId="16"/>
    <cellStyle name="Comma [0]" xfId="17"/>
    <cellStyle name="Comma [0] - Credits" xfId="18"/>
    <cellStyle name="Comma [0] - Debits" xfId="19"/>
    <cellStyle name="Comma-Credits" xfId="20"/>
    <cellStyle name="Comma-Debits" xfId="21"/>
    <cellStyle name="Currency" xfId="22"/>
    <cellStyle name="Currency - Credits" xfId="23"/>
    <cellStyle name="Currency - Debits" xfId="24"/>
    <cellStyle name="Currency [0]" xfId="25"/>
    <cellStyle name="Currency [0] - Credits" xfId="26"/>
    <cellStyle name="Currency [0] - Debits" xfId="27"/>
    <cellStyle name="DASH" xfId="28"/>
    <cellStyle name="DASH $" xfId="29"/>
    <cellStyle name="Followed Hyperlink" xfId="30"/>
    <cellStyle name="Hyperlink" xfId="31"/>
    <cellStyle name="Percent" xfId="32"/>
    <cellStyle name="thick" xfId="33"/>
    <cellStyle name="Thick Line" xfId="34"/>
    <cellStyle name="Thin Line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orpReport\2006%20Consolidation%20Worksheets\FTG%20Consolidation%20Worksheet%20-%20Mar.3.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 Covenants"/>
      <sheetName val="Canada Covenants"/>
      <sheetName val="Ext BS"/>
      <sheetName val="EXT P&amp;L YTD"/>
      <sheetName val="Circ Seg"/>
      <sheetName val="Aero Seg"/>
      <sheetName val="EXT CF - YTD"/>
      <sheetName val="BS"/>
      <sheetName val="Detail P&amp;L- YTD"/>
      <sheetName val="Key Metrics"/>
      <sheetName val="Detail P&amp;L- YTD-1"/>
      <sheetName val="Summary P&amp;L - Mth &amp; YTD"/>
      <sheetName val="N.A. Opns Cash Flow-Mth &amp; YTD"/>
      <sheetName val="BS net Young PPE"/>
      <sheetName val="Summary P&amp;L - Qtr &amp; YTD"/>
      <sheetName val="Cdn Opns Cash Flow-QTR &amp; YTD"/>
      <sheetName val="Cdn Opns Cash Flow-Mth &amp; YTD"/>
      <sheetName val="N.A. Opns Cash Flow-qtr &amp; YTD"/>
      <sheetName val="US Ops - YTD"/>
      <sheetName val="US Ops - Month"/>
      <sheetName val="B - TO"/>
      <sheetName val="B - Chats"/>
      <sheetName val="B - Aero"/>
      <sheetName val="B-C"/>
    </sheetNames>
    <sheetDataSet>
      <sheetData sheetId="7">
        <row r="50">
          <cell r="D50">
            <v>2854</v>
          </cell>
          <cell r="N50">
            <v>2708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showGridLines="0" workbookViewId="0" topLeftCell="A15">
      <selection activeCell="D33" sqref="D33"/>
    </sheetView>
  </sheetViews>
  <sheetFormatPr defaultColWidth="9.00390625" defaultRowHeight="15.75"/>
  <cols>
    <col min="1" max="1" width="2.625" style="4" customWidth="1"/>
    <col min="2" max="2" width="1.75390625" style="4" customWidth="1"/>
    <col min="3" max="3" width="2.625" style="4" customWidth="1"/>
    <col min="4" max="4" width="41.25390625" style="4" customWidth="1"/>
    <col min="5" max="5" width="10.625" style="52" customWidth="1"/>
    <col min="6" max="6" width="2.625" style="4" hidden="1" customWidth="1"/>
    <col min="7" max="7" width="12.125" style="4" hidden="1" customWidth="1"/>
    <col min="8" max="8" width="2.125" style="5" customWidth="1"/>
    <col min="9" max="9" width="15.50390625" style="5" customWidth="1"/>
    <col min="10" max="10" width="1.75390625" style="4" customWidth="1"/>
    <col min="11" max="11" width="10.25390625" style="4" customWidth="1"/>
    <col min="12" max="16384" width="8.75390625" style="4" customWidth="1"/>
  </cols>
  <sheetData>
    <row r="1" spans="1:7" s="2" customFormat="1" ht="18" customHeight="1">
      <c r="A1" s="96" t="str">
        <f>earnings!A1</f>
        <v>FIRAN TECHNOLOGY GROUP CORPORATION</v>
      </c>
      <c r="C1" s="1"/>
      <c r="E1" s="1"/>
      <c r="G1" s="3"/>
    </row>
    <row r="2" spans="1:9" s="2" customFormat="1" ht="18" customHeight="1">
      <c r="A2" s="7" t="s">
        <v>35</v>
      </c>
      <c r="E2" s="1"/>
      <c r="H2" s="8"/>
      <c r="I2" s="3"/>
    </row>
    <row r="3" spans="1:11" s="6" customFormat="1" ht="15" customHeight="1" thickBot="1">
      <c r="A3" s="73" t="s">
        <v>17</v>
      </c>
      <c r="B3" s="50"/>
      <c r="C3" s="50"/>
      <c r="D3" s="50"/>
      <c r="E3" s="51"/>
      <c r="F3" s="50"/>
      <c r="G3" s="50"/>
      <c r="H3" s="50"/>
      <c r="I3" s="50"/>
      <c r="J3" s="50"/>
      <c r="K3" s="50"/>
    </row>
    <row r="4" spans="1:5" s="6" customFormat="1" ht="15" customHeight="1">
      <c r="A4" s="89"/>
      <c r="E4" s="95"/>
    </row>
    <row r="5" spans="1:11" s="12" customFormat="1" ht="15" customHeight="1">
      <c r="A5" s="9"/>
      <c r="B5" s="10"/>
      <c r="C5" s="10"/>
      <c r="D5" s="11"/>
      <c r="E5" s="165">
        <v>39234</v>
      </c>
      <c r="F5" s="11"/>
      <c r="G5" s="90">
        <v>38779</v>
      </c>
      <c r="H5" s="90"/>
      <c r="I5" s="90">
        <v>39051</v>
      </c>
      <c r="J5" s="11"/>
      <c r="K5" s="90">
        <v>38870</v>
      </c>
    </row>
    <row r="6" spans="2:11" s="13" customFormat="1" ht="15" customHeight="1">
      <c r="B6" s="14"/>
      <c r="E6" s="57" t="s">
        <v>36</v>
      </c>
      <c r="G6" s="91" t="str">
        <f>E6</f>
        <v>(unaudited)</v>
      </c>
      <c r="H6" s="15"/>
      <c r="I6" s="91" t="s">
        <v>37</v>
      </c>
      <c r="K6" s="91" t="s">
        <v>36</v>
      </c>
    </row>
    <row r="7" spans="1:11" s="13" customFormat="1" ht="15" customHeight="1">
      <c r="A7" s="17" t="s">
        <v>1</v>
      </c>
      <c r="D7" s="18"/>
      <c r="E7" s="58"/>
      <c r="H7" s="12"/>
      <c r="I7" s="12"/>
      <c r="K7" s="12"/>
    </row>
    <row r="8" spans="1:11" s="13" customFormat="1" ht="15" customHeight="1">
      <c r="A8" s="17"/>
      <c r="D8" s="18"/>
      <c r="E8" s="58"/>
      <c r="H8" s="12"/>
      <c r="I8" s="12"/>
      <c r="K8" s="12"/>
    </row>
    <row r="9" spans="1:11" s="13" customFormat="1" ht="15" customHeight="1">
      <c r="A9" s="13" t="s">
        <v>2</v>
      </c>
      <c r="D9" s="18"/>
      <c r="E9" s="59"/>
      <c r="H9" s="12"/>
      <c r="I9" s="12"/>
      <c r="K9" s="12"/>
    </row>
    <row r="10" spans="2:11" s="13" customFormat="1" ht="15" customHeight="1">
      <c r="B10" s="13" t="s">
        <v>12</v>
      </c>
      <c r="D10" s="18"/>
      <c r="E10" s="60">
        <v>580</v>
      </c>
      <c r="G10" s="45">
        <v>825</v>
      </c>
      <c r="H10" s="12"/>
      <c r="I10" s="45">
        <v>2348</v>
      </c>
      <c r="K10" s="45">
        <v>947</v>
      </c>
    </row>
    <row r="11" spans="2:11" s="13" customFormat="1" ht="15" customHeight="1">
      <c r="B11" s="13" t="s">
        <v>28</v>
      </c>
      <c r="D11" s="18"/>
      <c r="E11" s="61">
        <v>11155</v>
      </c>
      <c r="G11" s="62">
        <v>9354</v>
      </c>
      <c r="H11" s="12"/>
      <c r="I11" s="62">
        <v>10432</v>
      </c>
      <c r="K11" s="62">
        <v>9965</v>
      </c>
    </row>
    <row r="12" spans="2:11" s="13" customFormat="1" ht="15" customHeight="1">
      <c r="B12" s="13" t="s">
        <v>32</v>
      </c>
      <c r="D12" s="18"/>
      <c r="E12" s="145">
        <v>146</v>
      </c>
      <c r="F12" s="146"/>
      <c r="G12" s="147">
        <v>0</v>
      </c>
      <c r="H12" s="148"/>
      <c r="I12" s="147">
        <v>254</v>
      </c>
      <c r="K12" s="147">
        <v>0</v>
      </c>
    </row>
    <row r="13" spans="2:11" s="13" customFormat="1" ht="15" customHeight="1">
      <c r="B13" s="13" t="s">
        <v>40</v>
      </c>
      <c r="E13" s="61">
        <v>8944</v>
      </c>
      <c r="G13" s="62">
        <v>6748</v>
      </c>
      <c r="H13" s="12"/>
      <c r="I13" s="62">
        <v>7622</v>
      </c>
      <c r="K13" s="62">
        <v>6422</v>
      </c>
    </row>
    <row r="14" spans="1:11" s="13" customFormat="1" ht="15" customHeight="1">
      <c r="A14" s="24"/>
      <c r="B14" s="24" t="s">
        <v>3</v>
      </c>
      <c r="C14" s="24"/>
      <c r="D14" s="24"/>
      <c r="E14" s="63">
        <v>402</v>
      </c>
      <c r="F14" s="24"/>
      <c r="G14" s="64">
        <v>662</v>
      </c>
      <c r="H14" s="24"/>
      <c r="I14" s="64">
        <v>329</v>
      </c>
      <c r="J14" s="24"/>
      <c r="K14" s="64">
        <v>534</v>
      </c>
    </row>
    <row r="15" spans="5:11" s="14" customFormat="1" ht="15" customHeight="1">
      <c r="E15" s="53">
        <f>SUM(E10:E14)</f>
        <v>21227</v>
      </c>
      <c r="F15" s="23"/>
      <c r="G15" s="26">
        <f>SUM(G10:G14)</f>
        <v>17589</v>
      </c>
      <c r="H15" s="12"/>
      <c r="I15" s="26">
        <f>SUM(I10:I14)</f>
        <v>20985</v>
      </c>
      <c r="K15" s="26">
        <f>SUM(K10:K14)</f>
        <v>17868</v>
      </c>
    </row>
    <row r="16" spans="5:11" s="14" customFormat="1" ht="15" customHeight="1">
      <c r="E16" s="53"/>
      <c r="F16" s="23"/>
      <c r="G16" s="26"/>
      <c r="H16" s="12"/>
      <c r="I16" s="26"/>
      <c r="K16" s="26"/>
    </row>
    <row r="17" spans="1:11" s="14" customFormat="1" ht="15" customHeight="1">
      <c r="A17" s="14" t="s">
        <v>41</v>
      </c>
      <c r="E17" s="53">
        <v>154</v>
      </c>
      <c r="F17" s="23"/>
      <c r="G17" s="26">
        <v>154</v>
      </c>
      <c r="H17" s="12"/>
      <c r="I17" s="26">
        <v>154</v>
      </c>
      <c r="K17" s="26">
        <v>154</v>
      </c>
    </row>
    <row r="18" spans="1:11" s="14" customFormat="1" ht="15" customHeight="1">
      <c r="A18" s="27" t="s">
        <v>42</v>
      </c>
      <c r="E18" s="53">
        <v>7186</v>
      </c>
      <c r="G18" s="26">
        <v>7191</v>
      </c>
      <c r="H18" s="12"/>
      <c r="I18" s="26">
        <v>6969</v>
      </c>
      <c r="K18" s="26">
        <v>6921</v>
      </c>
    </row>
    <row r="19" spans="1:11" s="14" customFormat="1" ht="15" customHeight="1">
      <c r="A19" s="27" t="s">
        <v>100</v>
      </c>
      <c r="E19" s="53">
        <v>4803</v>
      </c>
      <c r="G19" s="26">
        <v>3724</v>
      </c>
      <c r="H19" s="12"/>
      <c r="I19" s="26">
        <v>4350</v>
      </c>
      <c r="K19" s="26">
        <v>3724</v>
      </c>
    </row>
    <row r="20" spans="1:11" s="14" customFormat="1" ht="15" customHeight="1">
      <c r="A20" s="27" t="s">
        <v>103</v>
      </c>
      <c r="E20" s="53">
        <v>4080</v>
      </c>
      <c r="G20" s="26">
        <v>4549</v>
      </c>
      <c r="H20" s="12"/>
      <c r="I20" s="26">
        <v>4549</v>
      </c>
      <c r="K20" s="26">
        <v>4549</v>
      </c>
    </row>
    <row r="21" spans="1:11" s="14" customFormat="1" ht="15" customHeight="1">
      <c r="A21" s="28" t="s">
        <v>30</v>
      </c>
      <c r="B21" s="28"/>
      <c r="C21" s="28"/>
      <c r="D21" s="28"/>
      <c r="E21" s="56">
        <v>129</v>
      </c>
      <c r="F21" s="28"/>
      <c r="G21" s="25">
        <v>105</v>
      </c>
      <c r="H21" s="24"/>
      <c r="I21" s="25">
        <v>162</v>
      </c>
      <c r="J21" s="28"/>
      <c r="K21" s="25">
        <v>40</v>
      </c>
    </row>
    <row r="22" spans="5:11" s="14" customFormat="1" ht="15" customHeight="1">
      <c r="E22" s="53"/>
      <c r="G22" s="26"/>
      <c r="H22" s="12"/>
      <c r="I22" s="26"/>
      <c r="K22" s="26"/>
    </row>
    <row r="23" spans="1:11" s="13" customFormat="1" ht="15" customHeight="1" thickBot="1">
      <c r="A23" s="29"/>
      <c r="B23" s="29"/>
      <c r="C23" s="29"/>
      <c r="D23" s="29"/>
      <c r="E23" s="97">
        <f>SUM(E15:E21)</f>
        <v>37579</v>
      </c>
      <c r="F23" s="30"/>
      <c r="G23" s="30">
        <f>SUM(G15:G21)</f>
        <v>33312</v>
      </c>
      <c r="H23" s="72"/>
      <c r="I23" s="30">
        <f>SUM(I15:I21)</f>
        <v>37169</v>
      </c>
      <c r="J23" s="72"/>
      <c r="K23" s="30">
        <f>SUM(K15:K21)</f>
        <v>33256</v>
      </c>
    </row>
    <row r="24" spans="1:11" s="13" customFormat="1" ht="15" customHeight="1">
      <c r="A24" s="11"/>
      <c r="B24" s="11"/>
      <c r="C24" s="11"/>
      <c r="D24" s="11"/>
      <c r="E24" s="65"/>
      <c r="F24" s="39"/>
      <c r="G24" s="39"/>
      <c r="H24" s="12"/>
      <c r="I24" s="39"/>
      <c r="K24" s="39"/>
    </row>
    <row r="25" spans="1:11" s="13" customFormat="1" ht="15" customHeight="1">
      <c r="A25" s="17" t="s">
        <v>4</v>
      </c>
      <c r="E25" s="59"/>
      <c r="G25" s="19"/>
      <c r="H25" s="12"/>
      <c r="I25" s="19"/>
      <c r="K25" s="19"/>
    </row>
    <row r="26" spans="1:11" s="13" customFormat="1" ht="15" customHeight="1">
      <c r="A26" s="17"/>
      <c r="E26" s="59"/>
      <c r="G26" s="19"/>
      <c r="H26" s="12"/>
      <c r="I26" s="19"/>
      <c r="K26" s="19"/>
    </row>
    <row r="27" spans="1:11" s="13" customFormat="1" ht="15" customHeight="1">
      <c r="A27" s="13" t="s">
        <v>2</v>
      </c>
      <c r="D27" s="31"/>
      <c r="E27" s="59"/>
      <c r="G27" s="19"/>
      <c r="H27" s="12"/>
      <c r="I27" s="19"/>
      <c r="K27" s="19"/>
    </row>
    <row r="28" spans="2:11" s="13" customFormat="1" ht="15" customHeight="1">
      <c r="B28" s="13" t="s">
        <v>43</v>
      </c>
      <c r="D28" s="32"/>
      <c r="E28" s="66">
        <f>5198+3293+23+4</f>
        <v>8518</v>
      </c>
      <c r="F28" s="20"/>
      <c r="G28" s="48">
        <f>7582+170</f>
        <v>7752</v>
      </c>
      <c r="H28" s="12"/>
      <c r="I28" s="48">
        <f>8557+10</f>
        <v>8567</v>
      </c>
      <c r="K28" s="48">
        <f>7696+91</f>
        <v>7787</v>
      </c>
    </row>
    <row r="29" spans="1:11" s="13" customFormat="1" ht="15" customHeight="1">
      <c r="A29" s="24"/>
      <c r="B29" s="24" t="s">
        <v>108</v>
      </c>
      <c r="C29" s="24"/>
      <c r="D29" s="141"/>
      <c r="E29" s="67">
        <f>4+916+177</f>
        <v>1097</v>
      </c>
      <c r="F29" s="142"/>
      <c r="G29" s="47">
        <v>5252</v>
      </c>
      <c r="H29" s="24"/>
      <c r="I29" s="47">
        <v>990</v>
      </c>
      <c r="J29" s="24"/>
      <c r="K29" s="47">
        <v>4721</v>
      </c>
    </row>
    <row r="30" spans="1:11" s="12" customFormat="1" ht="15" customHeight="1">
      <c r="A30" s="14"/>
      <c r="B30" s="14"/>
      <c r="C30" s="14"/>
      <c r="D30" s="14"/>
      <c r="E30" s="98">
        <f>SUM(E28:E29)</f>
        <v>9615</v>
      </c>
      <c r="F30" s="26"/>
      <c r="G30" s="111">
        <f>SUM(G28:G29)</f>
        <v>13004</v>
      </c>
      <c r="I30" s="111">
        <f>SUM(I28:I29)</f>
        <v>9557</v>
      </c>
      <c r="K30" s="111">
        <f>SUM(K28:K29)</f>
        <v>12508</v>
      </c>
    </row>
    <row r="31" spans="1:11" s="12" customFormat="1" ht="15" customHeight="1">
      <c r="A31" s="28" t="s">
        <v>109</v>
      </c>
      <c r="B31" s="28"/>
      <c r="C31" s="28"/>
      <c r="D31" s="28"/>
      <c r="E31" s="69">
        <f>884+4662+7</f>
        <v>5553</v>
      </c>
      <c r="F31" s="36"/>
      <c r="G31" s="55">
        <v>0</v>
      </c>
      <c r="H31" s="24"/>
      <c r="I31" s="55">
        <v>5561</v>
      </c>
      <c r="J31" s="24"/>
      <c r="K31" s="55">
        <v>0</v>
      </c>
    </row>
    <row r="32" spans="1:11" s="12" customFormat="1" ht="15" customHeight="1">
      <c r="A32" s="28"/>
      <c r="B32" s="28"/>
      <c r="C32" s="28"/>
      <c r="D32" s="28"/>
      <c r="E32" s="69">
        <f>SUM(E30:E31)</f>
        <v>15168</v>
      </c>
      <c r="F32" s="36"/>
      <c r="G32" s="55">
        <f>SUM(G30:G31)</f>
        <v>13004</v>
      </c>
      <c r="H32" s="75"/>
      <c r="I32" s="55">
        <f>SUM(I30:I31)</f>
        <v>15118</v>
      </c>
      <c r="J32" s="75"/>
      <c r="K32" s="55">
        <f>SUM(K30:K31)</f>
        <v>12508</v>
      </c>
    </row>
    <row r="33" spans="1:11" s="12" customFormat="1" ht="15" customHeight="1">
      <c r="A33" s="14"/>
      <c r="B33" s="14"/>
      <c r="C33" s="14"/>
      <c r="D33" s="14"/>
      <c r="E33" s="68"/>
      <c r="F33" s="23"/>
      <c r="G33" s="54"/>
      <c r="I33" s="54"/>
      <c r="K33" s="54"/>
    </row>
    <row r="34" spans="1:11" s="12" customFormat="1" ht="15" customHeight="1">
      <c r="A34" s="14"/>
      <c r="B34" s="14"/>
      <c r="C34" s="14"/>
      <c r="D34" s="14"/>
      <c r="E34" s="68"/>
      <c r="F34" s="23"/>
      <c r="G34" s="54"/>
      <c r="I34" s="54"/>
      <c r="K34" s="54"/>
    </row>
    <row r="35" spans="1:11" s="13" customFormat="1" ht="15" customHeight="1">
      <c r="A35" s="17" t="s">
        <v>5</v>
      </c>
      <c r="E35" s="68"/>
      <c r="G35" s="54"/>
      <c r="H35" s="12"/>
      <c r="I35" s="54"/>
      <c r="K35" s="54"/>
    </row>
    <row r="36" spans="2:11" s="13" customFormat="1" ht="15" customHeight="1">
      <c r="B36" s="35"/>
      <c r="E36" s="70"/>
      <c r="G36" s="22"/>
      <c r="H36" s="12"/>
      <c r="I36" s="22"/>
      <c r="K36" s="22"/>
    </row>
    <row r="37" spans="2:11" s="13" customFormat="1" ht="15" customHeight="1">
      <c r="B37" s="35" t="s">
        <v>18</v>
      </c>
      <c r="E37" s="70"/>
      <c r="G37" s="22"/>
      <c r="H37" s="12"/>
      <c r="I37" s="22"/>
      <c r="K37" s="22"/>
    </row>
    <row r="38" spans="2:11" s="13" customFormat="1" ht="15" customHeight="1">
      <c r="B38" s="35"/>
      <c r="C38" s="13" t="s">
        <v>44</v>
      </c>
      <c r="E38" s="160">
        <v>12681</v>
      </c>
      <c r="G38" s="22">
        <v>12681</v>
      </c>
      <c r="H38" s="12"/>
      <c r="I38" s="22">
        <v>12681</v>
      </c>
      <c r="K38" s="22">
        <v>12681</v>
      </c>
    </row>
    <row r="39" spans="2:11" s="13" customFormat="1" ht="15" customHeight="1">
      <c r="B39" s="44"/>
      <c r="C39" s="13" t="s">
        <v>45</v>
      </c>
      <c r="E39" s="160">
        <v>2218</v>
      </c>
      <c r="G39" s="22">
        <v>2218</v>
      </c>
      <c r="H39" s="12"/>
      <c r="I39" s="22">
        <v>2218</v>
      </c>
      <c r="K39" s="22">
        <v>2218</v>
      </c>
    </row>
    <row r="40" spans="2:11" s="13" customFormat="1" ht="15" customHeight="1">
      <c r="B40" s="44" t="s">
        <v>101</v>
      </c>
      <c r="E40" s="160">
        <v>7893</v>
      </c>
      <c r="G40" s="22">
        <v>7652</v>
      </c>
      <c r="H40" s="12"/>
      <c r="I40" s="22">
        <v>7804</v>
      </c>
      <c r="K40" s="22">
        <v>7700</v>
      </c>
    </row>
    <row r="41" spans="2:11" s="12" customFormat="1" ht="15" customHeight="1">
      <c r="B41" s="40" t="s">
        <v>93</v>
      </c>
      <c r="E41" s="161">
        <f>I41+'YTD earnings '!H23</f>
        <v>171</v>
      </c>
      <c r="G41" s="121">
        <v>-2272</v>
      </c>
      <c r="I41" s="26">
        <v>-653</v>
      </c>
      <c r="K41" s="26">
        <v>-1864</v>
      </c>
    </row>
    <row r="42" spans="2:11" s="13" customFormat="1" ht="15" customHeight="1">
      <c r="B42" s="44" t="s">
        <v>102</v>
      </c>
      <c r="E42" s="160">
        <v>-552</v>
      </c>
      <c r="G42" s="22">
        <v>-4</v>
      </c>
      <c r="H42" s="12"/>
      <c r="I42" s="22">
        <v>1</v>
      </c>
      <c r="J42" s="24"/>
      <c r="K42" s="22">
        <v>13</v>
      </c>
    </row>
    <row r="43" spans="1:11" s="14" customFormat="1" ht="15" customHeight="1">
      <c r="A43" s="122"/>
      <c r="B43" s="122"/>
      <c r="C43" s="122"/>
      <c r="D43" s="122"/>
      <c r="E43" s="144">
        <f>SUM(E38:E42)</f>
        <v>22411</v>
      </c>
      <c r="F43" s="78"/>
      <c r="G43" s="123">
        <f>SUM(G38:G42)</f>
        <v>20275</v>
      </c>
      <c r="H43" s="75"/>
      <c r="I43" s="123">
        <f>SUM(I38:I42)</f>
        <v>22051</v>
      </c>
      <c r="J43" s="122"/>
      <c r="K43" s="123">
        <f>SUM(K38:K42)</f>
        <v>20748</v>
      </c>
    </row>
    <row r="44" spans="5:11" s="14" customFormat="1" ht="15" customHeight="1">
      <c r="E44" s="34"/>
      <c r="F44" s="26"/>
      <c r="G44" s="34"/>
      <c r="H44" s="12"/>
      <c r="I44" s="34"/>
      <c r="K44" s="34"/>
    </row>
    <row r="45" spans="1:11" s="13" customFormat="1" ht="15" customHeight="1" thickBot="1">
      <c r="A45" s="37"/>
      <c r="B45" s="37"/>
      <c r="C45" s="37"/>
      <c r="D45" s="37"/>
      <c r="E45" s="99">
        <f>E32+E43</f>
        <v>37579</v>
      </c>
      <c r="F45" s="30"/>
      <c r="G45" s="112">
        <f>G32+G43</f>
        <v>33279</v>
      </c>
      <c r="H45" s="72"/>
      <c r="I45" s="112">
        <f>I32+I43</f>
        <v>37169</v>
      </c>
      <c r="J45" s="72"/>
      <c r="K45" s="112">
        <f>K32+K43</f>
        <v>33256</v>
      </c>
    </row>
    <row r="46" spans="5:9" s="13" customFormat="1" ht="15" customHeight="1">
      <c r="E46" s="17">
        <f>IF(E45-E23=0,"","error")</f>
      </c>
      <c r="G46" s="13" t="str">
        <f>IF(G45-G23=0,"","error")</f>
        <v>error</v>
      </c>
      <c r="H46" s="23"/>
      <c r="I46" s="12"/>
    </row>
    <row r="47" spans="2:9" s="13" customFormat="1" ht="15" customHeight="1">
      <c r="B47" s="13" t="s">
        <v>104</v>
      </c>
      <c r="E47" s="17"/>
      <c r="H47" s="23"/>
      <c r="I47" s="12"/>
    </row>
    <row r="48" spans="5:9" s="13" customFormat="1" ht="15" customHeight="1">
      <c r="E48" s="17"/>
      <c r="H48" s="23"/>
      <c r="I48" s="12"/>
    </row>
    <row r="49" spans="1:9" s="13" customFormat="1" ht="15" customHeight="1">
      <c r="A49" s="35"/>
      <c r="E49" s="17"/>
      <c r="H49" s="23"/>
      <c r="I49" s="12"/>
    </row>
    <row r="50" spans="5:9" s="13" customFormat="1" ht="15" customHeight="1">
      <c r="E50" s="17"/>
      <c r="H50" s="23"/>
      <c r="I50" s="12"/>
    </row>
    <row r="51" spans="1:9" s="13" customFormat="1" ht="15" customHeight="1">
      <c r="A51" s="35"/>
      <c r="E51" s="17"/>
      <c r="H51" s="23"/>
      <c r="I51" s="12"/>
    </row>
    <row r="52" spans="5:9" s="13" customFormat="1" ht="15" customHeight="1">
      <c r="E52" s="17"/>
      <c r="H52" s="23"/>
      <c r="I52" s="12"/>
    </row>
    <row r="53" spans="5:9" s="13" customFormat="1" ht="15" customHeight="1">
      <c r="E53" s="17"/>
      <c r="H53" s="23"/>
      <c r="I53" s="12"/>
    </row>
    <row r="54" spans="5:9" s="13" customFormat="1" ht="15" customHeight="1">
      <c r="E54" s="17"/>
      <c r="H54" s="23"/>
      <c r="I54" s="12"/>
    </row>
    <row r="55" spans="5:9" s="13" customFormat="1" ht="15" customHeight="1">
      <c r="E55" s="17"/>
      <c r="H55" s="23"/>
      <c r="I55" s="12"/>
    </row>
    <row r="56" spans="5:9" s="13" customFormat="1" ht="15" customHeight="1">
      <c r="E56" s="17"/>
      <c r="H56" s="12"/>
      <c r="I56" s="12"/>
    </row>
    <row r="57" spans="5:9" s="13" customFormat="1" ht="15" customHeight="1">
      <c r="E57" s="17"/>
      <c r="H57" s="12"/>
      <c r="I57" s="12"/>
    </row>
    <row r="58" spans="5:9" s="13" customFormat="1" ht="15" customHeight="1">
      <c r="E58" s="17"/>
      <c r="H58" s="12"/>
      <c r="I58" s="12"/>
    </row>
    <row r="59" spans="5:9" s="13" customFormat="1" ht="15" customHeight="1">
      <c r="E59" s="17"/>
      <c r="H59" s="12"/>
      <c r="I59" s="12"/>
    </row>
    <row r="60" spans="5:9" s="13" customFormat="1" ht="15" customHeight="1">
      <c r="E60" s="17"/>
      <c r="H60" s="12"/>
      <c r="I60" s="12"/>
    </row>
    <row r="61" spans="5:9" s="13" customFormat="1" ht="15" customHeight="1">
      <c r="E61" s="17"/>
      <c r="H61" s="12"/>
      <c r="I61" s="12"/>
    </row>
    <row r="62" spans="5:9" s="13" customFormat="1" ht="15" customHeight="1">
      <c r="E62" s="17"/>
      <c r="H62" s="12"/>
      <c r="I62" s="12"/>
    </row>
    <row r="63" spans="5:9" s="13" customFormat="1" ht="15" customHeight="1">
      <c r="E63" s="17"/>
      <c r="H63" s="12"/>
      <c r="I63" s="12"/>
    </row>
    <row r="64" spans="5:9" s="13" customFormat="1" ht="15" customHeight="1">
      <c r="E64" s="17"/>
      <c r="H64" s="12"/>
      <c r="I64" s="12"/>
    </row>
    <row r="65" spans="5:9" s="13" customFormat="1" ht="15" customHeight="1">
      <c r="E65" s="17"/>
      <c r="H65" s="12"/>
      <c r="I65" s="12"/>
    </row>
    <row r="66" spans="5:9" s="13" customFormat="1" ht="15" customHeight="1">
      <c r="E66" s="17"/>
      <c r="H66" s="12"/>
      <c r="I66" s="12"/>
    </row>
    <row r="67" spans="5:9" s="13" customFormat="1" ht="15" customHeight="1">
      <c r="E67" s="17"/>
      <c r="H67" s="12"/>
      <c r="I67" s="12"/>
    </row>
    <row r="68" spans="5:9" s="13" customFormat="1" ht="15" customHeight="1">
      <c r="E68" s="17"/>
      <c r="H68" s="12"/>
      <c r="I68" s="12"/>
    </row>
    <row r="69" spans="5:9" s="13" customFormat="1" ht="15" customHeight="1">
      <c r="E69" s="17"/>
      <c r="H69" s="12"/>
      <c r="I69" s="12"/>
    </row>
    <row r="70" spans="5:9" s="13" customFormat="1" ht="15" customHeight="1">
      <c r="E70" s="17"/>
      <c r="H70" s="12"/>
      <c r="I70" s="12"/>
    </row>
    <row r="71" spans="5:9" s="13" customFormat="1" ht="15" customHeight="1">
      <c r="E71" s="17"/>
      <c r="H71" s="12"/>
      <c r="I71" s="12"/>
    </row>
    <row r="72" spans="5:9" s="13" customFormat="1" ht="15" customHeight="1">
      <c r="E72" s="17"/>
      <c r="H72" s="12"/>
      <c r="I72" s="12"/>
    </row>
    <row r="73" spans="5:9" s="13" customFormat="1" ht="15" customHeight="1">
      <c r="E73" s="17"/>
      <c r="H73" s="12"/>
      <c r="I73" s="12"/>
    </row>
    <row r="74" spans="5:9" s="13" customFormat="1" ht="15" customHeight="1">
      <c r="E74" s="17"/>
      <c r="H74" s="12"/>
      <c r="I74" s="12"/>
    </row>
    <row r="75" spans="5:9" s="13" customFormat="1" ht="15" customHeight="1">
      <c r="E75" s="17"/>
      <c r="H75" s="12"/>
      <c r="I75" s="12"/>
    </row>
    <row r="76" spans="5:9" s="13" customFormat="1" ht="15">
      <c r="E76" s="17"/>
      <c r="H76" s="12"/>
      <c r="I76" s="12"/>
    </row>
    <row r="77" spans="5:9" s="13" customFormat="1" ht="15">
      <c r="E77" s="17"/>
      <c r="H77" s="12"/>
      <c r="I77" s="12"/>
    </row>
    <row r="78" spans="5:9" s="13" customFormat="1" ht="15">
      <c r="E78" s="17"/>
      <c r="H78" s="12"/>
      <c r="I78" s="12"/>
    </row>
    <row r="79" spans="5:9" s="13" customFormat="1" ht="15">
      <c r="E79" s="17"/>
      <c r="H79" s="12"/>
      <c r="I79" s="12"/>
    </row>
    <row r="80" spans="5:9" s="13" customFormat="1" ht="15">
      <c r="E80" s="17"/>
      <c r="H80" s="12"/>
      <c r="I80" s="12"/>
    </row>
    <row r="81" spans="5:9" s="13" customFormat="1" ht="15">
      <c r="E81" s="17"/>
      <c r="H81" s="12"/>
      <c r="I81" s="12"/>
    </row>
    <row r="82" spans="5:9" s="13" customFormat="1" ht="15">
      <c r="E82" s="17"/>
      <c r="H82" s="12"/>
      <c r="I82" s="12"/>
    </row>
  </sheetData>
  <printOptions/>
  <pageMargins left="1" right="0.8" top="0.75" bottom="0.5" header="0.5" footer="0.5"/>
  <pageSetup blackAndWhite="1"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showGridLines="0" workbookViewId="0" topLeftCell="A1">
      <selection activeCell="D28" sqref="D28"/>
    </sheetView>
  </sheetViews>
  <sheetFormatPr defaultColWidth="9.00390625" defaultRowHeight="15.75"/>
  <cols>
    <col min="1" max="2" width="2.625" style="4" customWidth="1"/>
    <col min="3" max="3" width="46.625" style="4" customWidth="1"/>
    <col min="4" max="4" width="12.125" style="52" customWidth="1"/>
    <col min="5" max="5" width="2.625" style="4" customWidth="1"/>
    <col min="6" max="6" width="12.125" style="4" customWidth="1"/>
    <col min="7" max="7" width="2.625" style="4" customWidth="1"/>
    <col min="8" max="8" width="15.50390625" style="5" customWidth="1"/>
    <col min="9" max="16384" width="8.75390625" style="4" customWidth="1"/>
  </cols>
  <sheetData>
    <row r="1" spans="1:8" s="2" customFormat="1" ht="18" customHeight="1">
      <c r="A1" s="7" t="s">
        <v>13</v>
      </c>
      <c r="C1" s="1"/>
      <c r="D1" s="1"/>
      <c r="H1" s="3"/>
    </row>
    <row r="2" spans="1:8" s="2" customFormat="1" ht="18" customHeight="1">
      <c r="A2" s="1" t="s">
        <v>38</v>
      </c>
      <c r="D2" s="1"/>
      <c r="H2" s="3"/>
    </row>
    <row r="3" spans="1:8" s="13" customFormat="1" ht="15" customHeight="1" thickBot="1">
      <c r="A3" s="74" t="s">
        <v>14</v>
      </c>
      <c r="B3" s="72"/>
      <c r="C3" s="72"/>
      <c r="D3" s="74"/>
      <c r="E3" s="72"/>
      <c r="F3" s="72"/>
      <c r="H3" s="12"/>
    </row>
    <row r="4" spans="4:8" s="13" customFormat="1" ht="6.75" customHeight="1">
      <c r="D4" s="17"/>
      <c r="H4" s="12"/>
    </row>
    <row r="5" spans="4:8" s="13" customFormat="1" ht="15" customHeight="1">
      <c r="D5" s="167" t="s">
        <v>39</v>
      </c>
      <c r="E5" s="167"/>
      <c r="F5" s="167"/>
      <c r="H5" s="12"/>
    </row>
    <row r="6" spans="4:8" s="13" customFormat="1" ht="15" customHeight="1">
      <c r="D6" s="92">
        <v>39143</v>
      </c>
      <c r="E6" s="93"/>
      <c r="F6" s="93">
        <v>38779</v>
      </c>
      <c r="H6" s="12"/>
    </row>
    <row r="7" spans="4:8" s="13" customFormat="1" ht="15" customHeight="1">
      <c r="D7" s="57" t="s">
        <v>36</v>
      </c>
      <c r="E7" s="38"/>
      <c r="F7" s="91" t="str">
        <f>D7</f>
        <v>(unaudited)</v>
      </c>
      <c r="H7" s="16"/>
    </row>
    <row r="8" spans="4:8" s="13" customFormat="1" ht="15" customHeight="1">
      <c r="D8" s="17"/>
      <c r="H8" s="12"/>
    </row>
    <row r="9" spans="1:8" s="12" customFormat="1" ht="15" customHeight="1">
      <c r="A9" s="12" t="s">
        <v>15</v>
      </c>
      <c r="D9" s="65">
        <v>13911</v>
      </c>
      <c r="E9" s="21"/>
      <c r="F9" s="39">
        <v>13363</v>
      </c>
      <c r="H9" s="39"/>
    </row>
    <row r="10" spans="1:8" s="12" customFormat="1" ht="15" customHeight="1">
      <c r="A10" s="46" t="s">
        <v>75</v>
      </c>
      <c r="B10" s="24"/>
      <c r="C10" s="24"/>
      <c r="D10" s="56">
        <v>10790</v>
      </c>
      <c r="E10" s="36"/>
      <c r="F10" s="25">
        <v>10516</v>
      </c>
      <c r="H10" s="23"/>
    </row>
    <row r="11" spans="1:8" s="12" customFormat="1" ht="15" customHeight="1">
      <c r="A11" s="42"/>
      <c r="B11" s="24"/>
      <c r="C11" s="24"/>
      <c r="D11" s="56">
        <f>D9-D10</f>
        <v>3121</v>
      </c>
      <c r="E11" s="36"/>
      <c r="F11" s="25">
        <f>F9-F10</f>
        <v>2847</v>
      </c>
      <c r="H11" s="23"/>
    </row>
    <row r="12" spans="1:8" s="12" customFormat="1" ht="9.75" customHeight="1">
      <c r="A12" s="41"/>
      <c r="D12" s="53"/>
      <c r="E12" s="23"/>
      <c r="F12" s="26"/>
      <c r="H12" s="23"/>
    </row>
    <row r="13" spans="1:8" s="12" customFormat="1" ht="15" customHeight="1">
      <c r="A13" s="40" t="s">
        <v>0</v>
      </c>
      <c r="D13" s="53"/>
      <c r="E13" s="23"/>
      <c r="F13" s="26"/>
      <c r="H13" s="23"/>
    </row>
    <row r="14" spans="1:8" s="12" customFormat="1" ht="15" customHeight="1">
      <c r="A14" s="41"/>
      <c r="B14" s="12" t="s">
        <v>78</v>
      </c>
      <c r="D14" s="53">
        <v>1665</v>
      </c>
      <c r="E14" s="23"/>
      <c r="F14" s="26">
        <v>1731</v>
      </c>
      <c r="H14" s="23"/>
    </row>
    <row r="15" spans="1:8" s="12" customFormat="1" ht="15" customHeight="1">
      <c r="A15" s="41"/>
      <c r="B15" s="12" t="s">
        <v>33</v>
      </c>
      <c r="D15" s="53">
        <v>790</v>
      </c>
      <c r="E15" s="23"/>
      <c r="F15" s="26">
        <v>800</v>
      </c>
      <c r="H15" s="23"/>
    </row>
    <row r="16" spans="1:8" s="12" customFormat="1" ht="15" customHeight="1">
      <c r="A16" s="42"/>
      <c r="B16" s="24" t="s">
        <v>24</v>
      </c>
      <c r="C16" s="24"/>
      <c r="D16" s="56">
        <v>138</v>
      </c>
      <c r="E16" s="36"/>
      <c r="F16" s="25">
        <v>105</v>
      </c>
      <c r="H16" s="23"/>
    </row>
    <row r="17" spans="1:8" s="12" customFormat="1" ht="15" customHeight="1">
      <c r="A17" s="75"/>
      <c r="B17" s="75"/>
      <c r="C17" s="75"/>
      <c r="D17" s="76">
        <f>SUM(D14:D16)</f>
        <v>2593</v>
      </c>
      <c r="E17" s="77"/>
      <c r="F17" s="78">
        <f>SUM(F14:F16)</f>
        <v>2636</v>
      </c>
      <c r="H17" s="23"/>
    </row>
    <row r="18" spans="2:8" s="13" customFormat="1" ht="15" customHeight="1">
      <c r="B18" s="12"/>
      <c r="C18" s="12"/>
      <c r="D18" s="53"/>
      <c r="E18" s="23"/>
      <c r="F18" s="26"/>
      <c r="G18" s="12"/>
      <c r="H18" s="23"/>
    </row>
    <row r="19" spans="1:8" s="12" customFormat="1" ht="15" customHeight="1">
      <c r="A19" s="40" t="s">
        <v>48</v>
      </c>
      <c r="D19" s="53">
        <f>D11-D17</f>
        <v>528</v>
      </c>
      <c r="E19" s="23"/>
      <c r="F19" s="26">
        <f>F11-F17</f>
        <v>211</v>
      </c>
      <c r="H19" s="23"/>
    </row>
    <row r="20" spans="1:8" s="12" customFormat="1" ht="15" customHeight="1">
      <c r="A20" s="40"/>
      <c r="D20" s="53"/>
      <c r="E20" s="23"/>
      <c r="F20" s="26"/>
      <c r="H20" s="23"/>
    </row>
    <row r="21" spans="1:8" s="12" customFormat="1" ht="15" customHeight="1">
      <c r="A21" s="46" t="s">
        <v>46</v>
      </c>
      <c r="B21" s="24"/>
      <c r="C21" s="24"/>
      <c r="D21" s="56">
        <v>46</v>
      </c>
      <c r="E21" s="25"/>
      <c r="F21" s="25">
        <v>33</v>
      </c>
      <c r="H21" s="23"/>
    </row>
    <row r="22" spans="1:8" s="12" customFormat="1" ht="15" customHeight="1">
      <c r="A22" s="41"/>
      <c r="D22" s="53"/>
      <c r="E22" s="26"/>
      <c r="F22" s="26"/>
      <c r="H22" s="23"/>
    </row>
    <row r="23" spans="1:8" s="12" customFormat="1" ht="15" customHeight="1" thickBot="1">
      <c r="A23" s="72" t="s">
        <v>49</v>
      </c>
      <c r="B23" s="72"/>
      <c r="C23" s="72"/>
      <c r="D23" s="79">
        <f>D19-D21</f>
        <v>482</v>
      </c>
      <c r="E23" s="80"/>
      <c r="F23" s="81">
        <f>F19-F21</f>
        <v>178</v>
      </c>
      <c r="H23" s="33"/>
    </row>
    <row r="24" spans="4:8" s="13" customFormat="1" ht="15" customHeight="1">
      <c r="D24" s="53"/>
      <c r="E24" s="33"/>
      <c r="F24" s="26"/>
      <c r="G24" s="12"/>
      <c r="H24" s="33"/>
    </row>
    <row r="25" spans="1:8" s="13" customFormat="1" ht="15" customHeight="1">
      <c r="A25" s="13" t="s">
        <v>50</v>
      </c>
      <c r="D25" s="53"/>
      <c r="E25" s="33"/>
      <c r="F25" s="26"/>
      <c r="G25" s="12"/>
      <c r="H25" s="33"/>
    </row>
    <row r="26" spans="2:8" s="13" customFormat="1" ht="15" customHeight="1">
      <c r="B26" s="12" t="s">
        <v>76</v>
      </c>
      <c r="D26" s="87">
        <v>0.03</v>
      </c>
      <c r="E26" s="33"/>
      <c r="F26" s="88">
        <v>0.01</v>
      </c>
      <c r="G26" s="12"/>
      <c r="H26" s="33"/>
    </row>
    <row r="27" spans="1:8" s="13" customFormat="1" ht="15" customHeight="1" thickBot="1">
      <c r="A27" s="72"/>
      <c r="B27" s="72" t="s">
        <v>77</v>
      </c>
      <c r="C27" s="72"/>
      <c r="D27" s="86">
        <v>0.02</v>
      </c>
      <c r="E27" s="82"/>
      <c r="F27" s="83">
        <v>0.01</v>
      </c>
      <c r="G27" s="12"/>
      <c r="H27" s="33"/>
    </row>
    <row r="28" spans="1:8" s="13" customFormat="1" ht="15" customHeight="1">
      <c r="A28" s="12"/>
      <c r="B28" s="12"/>
      <c r="C28" s="12"/>
      <c r="D28" s="113"/>
      <c r="E28" s="33"/>
      <c r="F28" s="88"/>
      <c r="G28" s="12"/>
      <c r="H28" s="33"/>
    </row>
    <row r="29" spans="1:8" s="13" customFormat="1" ht="15" customHeight="1">
      <c r="A29" s="12"/>
      <c r="B29" s="12"/>
      <c r="C29" s="12"/>
      <c r="D29" s="53"/>
      <c r="E29" s="33"/>
      <c r="F29" s="26"/>
      <c r="G29" s="12"/>
      <c r="H29" s="33"/>
    </row>
    <row r="30" spans="1:4" s="3" customFormat="1" ht="18" customHeight="1">
      <c r="A30" s="116"/>
      <c r="C30" s="8"/>
      <c r="D30" s="8"/>
    </row>
    <row r="31" spans="1:4" s="3" customFormat="1" ht="18" customHeight="1">
      <c r="A31" s="8"/>
      <c r="D31" s="8"/>
    </row>
    <row r="32" spans="1:4" s="12" customFormat="1" ht="15" customHeight="1">
      <c r="A32" s="117"/>
      <c r="D32" s="117"/>
    </row>
    <row r="33" spans="4:8" s="12" customFormat="1" ht="9.75" customHeight="1">
      <c r="D33" s="117"/>
      <c r="H33" s="16"/>
    </row>
    <row r="34" spans="4:8" s="12" customFormat="1" ht="15" customHeight="1">
      <c r="D34" s="134"/>
      <c r="E34" s="135"/>
      <c r="F34" s="135"/>
      <c r="G34" s="135"/>
      <c r="H34" s="100"/>
    </row>
    <row r="35" spans="3:8" s="12" customFormat="1" ht="15" customHeight="1">
      <c r="C35" s="16"/>
      <c r="D35" s="71"/>
      <c r="E35" s="16"/>
      <c r="F35" s="16"/>
      <c r="H35" s="16"/>
    </row>
    <row r="36" spans="4:8" s="12" customFormat="1" ht="15" customHeight="1">
      <c r="D36" s="117"/>
      <c r="H36" s="136"/>
    </row>
    <row r="37" spans="4:8" s="12" customFormat="1" ht="15" customHeight="1">
      <c r="D37" s="137"/>
      <c r="F37" s="136"/>
      <c r="H37" s="136"/>
    </row>
    <row r="38" spans="4:8" s="12" customFormat="1" ht="15" customHeight="1">
      <c r="D38" s="138"/>
      <c r="E38" s="139"/>
      <c r="F38" s="139"/>
      <c r="H38" s="139"/>
    </row>
    <row r="39" spans="4:8" s="12" customFormat="1" ht="15" customHeight="1">
      <c r="D39" s="137"/>
      <c r="F39" s="136"/>
      <c r="H39" s="136"/>
    </row>
    <row r="40" s="12" customFormat="1" ht="15" customHeight="1">
      <c r="D40" s="117"/>
    </row>
    <row r="41" s="12" customFormat="1" ht="15" customHeight="1">
      <c r="D41" s="117"/>
    </row>
    <row r="42" spans="4:8" s="13" customFormat="1" ht="15" customHeight="1">
      <c r="D42" s="17"/>
      <c r="H42" s="12"/>
    </row>
    <row r="43" spans="1:8" s="13" customFormat="1" ht="15" customHeight="1">
      <c r="A43" s="116"/>
      <c r="B43" s="12"/>
      <c r="C43" s="12"/>
      <c r="D43" s="117"/>
      <c r="E43" s="12"/>
      <c r="F43" s="12"/>
      <c r="G43" s="12"/>
      <c r="H43" s="12"/>
    </row>
    <row r="44" spans="1:8" s="13" customFormat="1" ht="18.75">
      <c r="A44" s="8"/>
      <c r="B44" s="12"/>
      <c r="C44" s="12"/>
      <c r="D44" s="117"/>
      <c r="E44" s="12"/>
      <c r="F44" s="12"/>
      <c r="G44" s="12"/>
      <c r="H44" s="12"/>
    </row>
    <row r="45" spans="1:8" s="13" customFormat="1" ht="15">
      <c r="A45" s="117"/>
      <c r="B45" s="12"/>
      <c r="C45" s="12"/>
      <c r="D45" s="117"/>
      <c r="E45" s="12"/>
      <c r="F45" s="12"/>
      <c r="G45" s="12"/>
      <c r="H45" s="12"/>
    </row>
    <row r="46" spans="1:8" s="13" customFormat="1" ht="15">
      <c r="A46" s="12"/>
      <c r="B46" s="12"/>
      <c r="C46" s="12"/>
      <c r="D46" s="117"/>
      <c r="E46" s="12"/>
      <c r="F46" s="12"/>
      <c r="G46" s="12"/>
      <c r="H46" s="12"/>
    </row>
    <row r="47" spans="1:8" s="13" customFormat="1" ht="15">
      <c r="A47" s="12"/>
      <c r="B47" s="12"/>
      <c r="C47" s="12"/>
      <c r="D47" s="117"/>
      <c r="E47" s="12"/>
      <c r="F47" s="12"/>
      <c r="G47" s="12"/>
      <c r="H47" s="12"/>
    </row>
    <row r="48" spans="1:8" s="13" customFormat="1" ht="15">
      <c r="A48" s="12"/>
      <c r="B48" s="12"/>
      <c r="C48" s="16"/>
      <c r="D48" s="117"/>
      <c r="E48" s="12"/>
      <c r="F48" s="12"/>
      <c r="G48" s="12"/>
      <c r="H48" s="12"/>
    </row>
    <row r="49" spans="1:8" s="13" customFormat="1" ht="15">
      <c r="A49" s="12"/>
      <c r="B49" s="12"/>
      <c r="C49" s="71"/>
      <c r="D49" s="117"/>
      <c r="E49" s="12"/>
      <c r="F49" s="117"/>
      <c r="G49" s="12"/>
      <c r="H49" s="12"/>
    </row>
    <row r="50" spans="1:8" s="13" customFormat="1" ht="15">
      <c r="A50" s="12"/>
      <c r="B50" s="12"/>
      <c r="C50" s="12"/>
      <c r="D50" s="117"/>
      <c r="E50" s="12"/>
      <c r="F50" s="12"/>
      <c r="G50" s="12"/>
      <c r="H50" s="12"/>
    </row>
    <row r="51" spans="4:8" s="13" customFormat="1" ht="15">
      <c r="D51" s="17"/>
      <c r="H51" s="12"/>
    </row>
    <row r="52" spans="4:8" s="13" customFormat="1" ht="15">
      <c r="D52" s="17"/>
      <c r="H52" s="12"/>
    </row>
    <row r="53" spans="4:8" s="13" customFormat="1" ht="15">
      <c r="D53" s="17"/>
      <c r="H53" s="12"/>
    </row>
    <row r="54" spans="4:8" s="13" customFormat="1" ht="15">
      <c r="D54" s="17"/>
      <c r="H54" s="12"/>
    </row>
    <row r="55" spans="4:8" s="13" customFormat="1" ht="15">
      <c r="D55" s="17"/>
      <c r="H55" s="12"/>
    </row>
    <row r="56" spans="4:8" s="13" customFormat="1" ht="15">
      <c r="D56" s="17"/>
      <c r="H56" s="12"/>
    </row>
    <row r="57" spans="4:8" s="13" customFormat="1" ht="15">
      <c r="D57" s="17"/>
      <c r="H57" s="12"/>
    </row>
    <row r="58" spans="4:8" s="13" customFormat="1" ht="15">
      <c r="D58" s="17"/>
      <c r="H58" s="12"/>
    </row>
    <row r="59" spans="4:8" s="13" customFormat="1" ht="15">
      <c r="D59" s="17"/>
      <c r="H59" s="12"/>
    </row>
    <row r="60" spans="4:8" s="13" customFormat="1" ht="15">
      <c r="D60" s="17"/>
      <c r="H60" s="12"/>
    </row>
    <row r="61" spans="4:8" s="13" customFormat="1" ht="15">
      <c r="D61" s="17"/>
      <c r="H61" s="12"/>
    </row>
    <row r="62" spans="4:8" s="13" customFormat="1" ht="15">
      <c r="D62" s="17"/>
      <c r="H62" s="12"/>
    </row>
    <row r="63" spans="4:8" s="13" customFormat="1" ht="15">
      <c r="D63" s="17"/>
      <c r="H63" s="12"/>
    </row>
    <row r="64" spans="4:8" s="13" customFormat="1" ht="15">
      <c r="D64" s="17"/>
      <c r="H64" s="12"/>
    </row>
    <row r="65" spans="4:8" s="13" customFormat="1" ht="15">
      <c r="D65" s="17"/>
      <c r="H65" s="12"/>
    </row>
    <row r="66" spans="4:8" s="13" customFormat="1" ht="15">
      <c r="D66" s="17"/>
      <c r="H66" s="12"/>
    </row>
  </sheetData>
  <mergeCells count="1">
    <mergeCell ref="D5:F5"/>
  </mergeCells>
  <printOptions/>
  <pageMargins left="1" right="0.8" top="0.75" bottom="0.5" header="0.5" footer="0.5"/>
  <pageSetup blackAndWhite="1"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workbookViewId="0" topLeftCell="A4">
      <selection activeCell="C18" sqref="C18"/>
    </sheetView>
  </sheetViews>
  <sheetFormatPr defaultColWidth="9.00390625" defaultRowHeight="15.75"/>
  <cols>
    <col min="1" max="2" width="2.625" style="4" customWidth="1"/>
    <col min="3" max="3" width="38.00390625" style="4" customWidth="1"/>
    <col min="4" max="4" width="10.625" style="52" customWidth="1"/>
    <col min="5" max="5" width="2.25390625" style="4" customWidth="1"/>
    <col min="6" max="6" width="10.25390625" style="4" customWidth="1"/>
    <col min="7" max="7" width="2.125" style="4" customWidth="1"/>
    <col min="8" max="8" width="10.625" style="52" customWidth="1"/>
    <col min="9" max="9" width="2.625" style="4" customWidth="1"/>
    <col min="10" max="10" width="10.25390625" style="4" customWidth="1"/>
    <col min="11" max="16384" width="8.75390625" style="4" customWidth="1"/>
  </cols>
  <sheetData>
    <row r="1" spans="1:8" s="2" customFormat="1" ht="18" customHeight="1">
      <c r="A1" s="7" t="s">
        <v>13</v>
      </c>
      <c r="C1" s="1"/>
      <c r="D1" s="1"/>
      <c r="H1" s="1"/>
    </row>
    <row r="2" spans="1:8" s="2" customFormat="1" ht="18" customHeight="1">
      <c r="A2" s="1" t="s">
        <v>38</v>
      </c>
      <c r="D2" s="1"/>
      <c r="H2" s="1"/>
    </row>
    <row r="3" spans="1:10" s="13" customFormat="1" ht="15" customHeight="1" thickBot="1">
      <c r="A3" s="74" t="s">
        <v>14</v>
      </c>
      <c r="B3" s="72"/>
      <c r="C3" s="72"/>
      <c r="D3" s="74"/>
      <c r="E3" s="72"/>
      <c r="F3" s="72"/>
      <c r="G3" s="72"/>
      <c r="H3" s="74"/>
      <c r="I3" s="72"/>
      <c r="J3" s="72"/>
    </row>
    <row r="4" spans="4:8" s="13" customFormat="1" ht="6.75" customHeight="1">
      <c r="D4" s="17"/>
      <c r="H4" s="17"/>
    </row>
    <row r="5" spans="4:10" s="13" customFormat="1" ht="15" customHeight="1">
      <c r="D5" s="167" t="s">
        <v>39</v>
      </c>
      <c r="E5" s="167"/>
      <c r="F5" s="167"/>
      <c r="H5" s="167" t="s">
        <v>89</v>
      </c>
      <c r="I5" s="167"/>
      <c r="J5" s="167"/>
    </row>
    <row r="6" spans="4:10" s="13" customFormat="1" ht="15" customHeight="1">
      <c r="D6" s="92">
        <v>39234</v>
      </c>
      <c r="E6" s="93"/>
      <c r="F6" s="93">
        <v>38870</v>
      </c>
      <c r="H6" s="157">
        <v>39234</v>
      </c>
      <c r="I6" s="93"/>
      <c r="J6" s="158">
        <v>38870</v>
      </c>
    </row>
    <row r="7" spans="4:10" s="13" customFormat="1" ht="15" customHeight="1">
      <c r="D7" s="57" t="s">
        <v>36</v>
      </c>
      <c r="E7" s="38"/>
      <c r="F7" s="91" t="str">
        <f>D7</f>
        <v>(unaudited)</v>
      </c>
      <c r="H7" s="57" t="s">
        <v>36</v>
      </c>
      <c r="I7" s="38"/>
      <c r="J7" s="91" t="str">
        <f>H7</f>
        <v>(unaudited)</v>
      </c>
    </row>
    <row r="8" spans="4:8" s="13" customFormat="1" ht="15" customHeight="1">
      <c r="D8" s="17"/>
      <c r="H8" s="17"/>
    </row>
    <row r="9" spans="1:10" s="12" customFormat="1" ht="15" customHeight="1">
      <c r="A9" s="12" t="s">
        <v>15</v>
      </c>
      <c r="D9" s="65">
        <f>H9-13911</f>
        <v>15263</v>
      </c>
      <c r="E9" s="21"/>
      <c r="F9" s="39">
        <f>J9-13363</f>
        <v>14764</v>
      </c>
      <c r="H9" s="65">
        <v>29174</v>
      </c>
      <c r="I9" s="21"/>
      <c r="J9" s="39">
        <v>28127</v>
      </c>
    </row>
    <row r="10" spans="1:10" s="12" customFormat="1" ht="15" customHeight="1">
      <c r="A10" s="46" t="s">
        <v>75</v>
      </c>
      <c r="B10" s="24"/>
      <c r="C10" s="24"/>
      <c r="D10" s="166">
        <f>H10-10790</f>
        <v>11610</v>
      </c>
      <c r="E10" s="36"/>
      <c r="F10" s="142">
        <f>J10-10516</f>
        <v>11488</v>
      </c>
      <c r="H10" s="56">
        <f>23774-1374</f>
        <v>22400</v>
      </c>
      <c r="I10" s="36"/>
      <c r="J10" s="25">
        <v>22004</v>
      </c>
    </row>
    <row r="11" spans="1:10" s="12" customFormat="1" ht="15" customHeight="1">
      <c r="A11" s="42"/>
      <c r="B11" s="24"/>
      <c r="C11" s="24"/>
      <c r="D11" s="56">
        <f>D9-D10</f>
        <v>3653</v>
      </c>
      <c r="E11" s="36"/>
      <c r="F11" s="25">
        <f>F9-F10</f>
        <v>3276</v>
      </c>
      <c r="G11" s="75"/>
      <c r="H11" s="56">
        <f>H9-H10</f>
        <v>6774</v>
      </c>
      <c r="I11" s="36"/>
      <c r="J11" s="25">
        <f>J9-J10</f>
        <v>6123</v>
      </c>
    </row>
    <row r="12" spans="1:10" s="12" customFormat="1" ht="9.75" customHeight="1">
      <c r="A12" s="41"/>
      <c r="D12" s="53"/>
      <c r="E12" s="23"/>
      <c r="F12" s="26"/>
      <c r="H12" s="53"/>
      <c r="I12" s="23"/>
      <c r="J12" s="26"/>
    </row>
    <row r="13" spans="1:10" s="12" customFormat="1" ht="15" customHeight="1">
      <c r="A13" s="40" t="s">
        <v>0</v>
      </c>
      <c r="D13" s="53"/>
      <c r="E13" s="23"/>
      <c r="F13" s="26"/>
      <c r="H13" s="53"/>
      <c r="I13" s="23"/>
      <c r="J13" s="26"/>
    </row>
    <row r="14" spans="1:10" s="12" customFormat="1" ht="15" customHeight="1">
      <c r="A14" s="41"/>
      <c r="B14" s="12" t="s">
        <v>16</v>
      </c>
      <c r="D14" s="156">
        <f>H14-1665</f>
        <v>2062</v>
      </c>
      <c r="E14" s="23"/>
      <c r="F14" s="39">
        <f>J14-1731</f>
        <v>2091</v>
      </c>
      <c r="H14" s="53">
        <f>1506+2027+3+-4-17+212</f>
        <v>3727</v>
      </c>
      <c r="I14" s="23"/>
      <c r="J14" s="26">
        <v>3822</v>
      </c>
    </row>
    <row r="15" spans="1:10" s="12" customFormat="1" ht="15" customHeight="1">
      <c r="A15" s="41"/>
      <c r="B15" s="12" t="s">
        <v>33</v>
      </c>
      <c r="D15" s="156">
        <f>H15-790</f>
        <v>697</v>
      </c>
      <c r="E15" s="23"/>
      <c r="F15" s="39">
        <f>J15-800</f>
        <v>761</v>
      </c>
      <c r="H15" s="53">
        <f>1374+113</f>
        <v>1487</v>
      </c>
      <c r="I15" s="23"/>
      <c r="J15" s="26">
        <v>1561</v>
      </c>
    </row>
    <row r="16" spans="1:10" s="12" customFormat="1" ht="15" customHeight="1">
      <c r="A16" s="42"/>
      <c r="B16" s="24" t="s">
        <v>24</v>
      </c>
      <c r="C16" s="24"/>
      <c r="D16" s="156">
        <f>H16-138</f>
        <v>135</v>
      </c>
      <c r="E16" s="36"/>
      <c r="F16" s="39">
        <f>J16-105</f>
        <v>114</v>
      </c>
      <c r="H16" s="56">
        <v>273</v>
      </c>
      <c r="I16" s="36"/>
      <c r="J16" s="25">
        <v>219</v>
      </c>
    </row>
    <row r="17" spans="1:10" s="12" customFormat="1" ht="15" customHeight="1">
      <c r="A17" s="75"/>
      <c r="B17" s="75"/>
      <c r="C17" s="75"/>
      <c r="D17" s="76">
        <f>SUM(D14:D16)</f>
        <v>2894</v>
      </c>
      <c r="E17" s="77"/>
      <c r="F17" s="78">
        <f>SUM(F14:F16)</f>
        <v>2966</v>
      </c>
      <c r="G17" s="75"/>
      <c r="H17" s="76">
        <f>SUM(H14:H16)</f>
        <v>5487</v>
      </c>
      <c r="I17" s="77"/>
      <c r="J17" s="78">
        <f>SUM(J14:J16)</f>
        <v>5602</v>
      </c>
    </row>
    <row r="18" spans="2:10" s="13" customFormat="1" ht="15" customHeight="1">
      <c r="B18" s="12"/>
      <c r="C18" s="12"/>
      <c r="D18" s="53"/>
      <c r="E18" s="23"/>
      <c r="F18" s="26"/>
      <c r="G18" s="12"/>
      <c r="H18" s="53"/>
      <c r="I18" s="23"/>
      <c r="J18" s="26"/>
    </row>
    <row r="19" spans="1:10" s="12" customFormat="1" ht="15" customHeight="1">
      <c r="A19" s="40" t="s">
        <v>48</v>
      </c>
      <c r="D19" s="53">
        <f>D11-D17</f>
        <v>759</v>
      </c>
      <c r="E19" s="23"/>
      <c r="F19" s="26">
        <f>F11-F17</f>
        <v>310</v>
      </c>
      <c r="H19" s="53">
        <f>H11-H17</f>
        <v>1287</v>
      </c>
      <c r="I19" s="23"/>
      <c r="J19" s="26">
        <f>J11-J17</f>
        <v>521</v>
      </c>
    </row>
    <row r="20" spans="1:10" s="12" customFormat="1" ht="15" customHeight="1">
      <c r="A20" s="40"/>
      <c r="D20" s="53"/>
      <c r="E20" s="23"/>
      <c r="F20" s="26"/>
      <c r="H20" s="53"/>
      <c r="I20" s="23"/>
      <c r="J20" s="26"/>
    </row>
    <row r="21" spans="1:10" s="12" customFormat="1" ht="15" customHeight="1">
      <c r="A21" s="46" t="s">
        <v>110</v>
      </c>
      <c r="B21" s="24"/>
      <c r="C21" s="24"/>
      <c r="D21" s="166">
        <f>H21-46</f>
        <v>417</v>
      </c>
      <c r="E21" s="25"/>
      <c r="F21" s="142">
        <f>J21-33</f>
        <v>-98</v>
      </c>
      <c r="G21" s="24"/>
      <c r="H21" s="56">
        <v>463</v>
      </c>
      <c r="I21" s="25"/>
      <c r="J21" s="25">
        <v>-65</v>
      </c>
    </row>
    <row r="22" spans="1:10" s="12" customFormat="1" ht="15" customHeight="1">
      <c r="A22" s="41"/>
      <c r="D22" s="53"/>
      <c r="E22" s="26"/>
      <c r="F22" s="26"/>
      <c r="H22" s="53"/>
      <c r="I22" s="26"/>
      <c r="J22" s="26"/>
    </row>
    <row r="23" spans="1:10" s="12" customFormat="1" ht="15" customHeight="1" thickBot="1">
      <c r="A23" s="72" t="s">
        <v>49</v>
      </c>
      <c r="B23" s="72"/>
      <c r="C23" s="72"/>
      <c r="D23" s="79">
        <f>D19-D21</f>
        <v>342</v>
      </c>
      <c r="E23" s="80"/>
      <c r="F23" s="81">
        <f>F19-F21</f>
        <v>408</v>
      </c>
      <c r="G23" s="72"/>
      <c r="H23" s="79">
        <f>H19-H21</f>
        <v>824</v>
      </c>
      <c r="I23" s="80"/>
      <c r="J23" s="81">
        <f>J19-J21</f>
        <v>586</v>
      </c>
    </row>
    <row r="24" spans="4:10" s="13" customFormat="1" ht="15" customHeight="1">
      <c r="D24" s="53"/>
      <c r="E24" s="33"/>
      <c r="F24" s="26"/>
      <c r="G24" s="12"/>
      <c r="H24" s="53"/>
      <c r="I24" s="33"/>
      <c r="J24" s="26"/>
    </row>
    <row r="25" spans="1:10" s="13" customFormat="1" ht="15" customHeight="1">
      <c r="A25" s="13" t="s">
        <v>50</v>
      </c>
      <c r="D25" s="53"/>
      <c r="E25" s="33"/>
      <c r="F25" s="26"/>
      <c r="G25" s="12"/>
      <c r="H25" s="53"/>
      <c r="I25" s="33"/>
      <c r="J25" s="26"/>
    </row>
    <row r="26" spans="2:10" s="13" customFormat="1" ht="15" customHeight="1">
      <c r="B26" s="12" t="s">
        <v>76</v>
      </c>
      <c r="D26" s="163">
        <v>0.02</v>
      </c>
      <c r="E26" s="33"/>
      <c r="F26" s="88">
        <v>0.02</v>
      </c>
      <c r="G26" s="12"/>
      <c r="H26" s="163">
        <v>0.05</v>
      </c>
      <c r="I26" s="33"/>
      <c r="J26" s="88">
        <v>0.03</v>
      </c>
    </row>
    <row r="27" spans="1:10" s="13" customFormat="1" ht="15" customHeight="1" thickBot="1">
      <c r="A27" s="72"/>
      <c r="B27" s="72" t="s">
        <v>77</v>
      </c>
      <c r="C27" s="72"/>
      <c r="D27" s="86">
        <v>0.02</v>
      </c>
      <c r="E27" s="82"/>
      <c r="F27" s="83">
        <v>0.02</v>
      </c>
      <c r="G27" s="72"/>
      <c r="H27" s="86">
        <v>0.04</v>
      </c>
      <c r="I27" s="82"/>
      <c r="J27" s="83">
        <v>0.03</v>
      </c>
    </row>
    <row r="28" spans="1:10" s="13" customFormat="1" ht="15" customHeight="1">
      <c r="A28" s="12"/>
      <c r="B28" s="12"/>
      <c r="C28" s="12"/>
      <c r="D28" s="113"/>
      <c r="E28" s="33"/>
      <c r="F28" s="88"/>
      <c r="G28" s="12"/>
      <c r="H28" s="113"/>
      <c r="I28" s="33"/>
      <c r="J28" s="88"/>
    </row>
    <row r="29" spans="1:10" s="13" customFormat="1" ht="15" customHeight="1">
      <c r="A29" s="12"/>
      <c r="B29" s="13" t="s">
        <v>104</v>
      </c>
      <c r="C29" s="12"/>
      <c r="D29" s="53"/>
      <c r="E29" s="33"/>
      <c r="F29" s="26"/>
      <c r="G29" s="12"/>
      <c r="H29" s="53"/>
      <c r="I29" s="33"/>
      <c r="J29" s="26"/>
    </row>
    <row r="30" spans="4:8" s="13" customFormat="1" ht="15" customHeight="1">
      <c r="D30" s="17"/>
      <c r="H30" s="17"/>
    </row>
    <row r="31" spans="4:8" s="13" customFormat="1" ht="15" customHeight="1">
      <c r="D31" s="17"/>
      <c r="H31" s="17"/>
    </row>
    <row r="32" spans="4:8" s="13" customFormat="1" ht="15" customHeight="1">
      <c r="D32" s="17"/>
      <c r="H32" s="17"/>
    </row>
    <row r="33" spans="4:8" s="13" customFormat="1" ht="15">
      <c r="D33" s="17"/>
      <c r="H33" s="17"/>
    </row>
    <row r="34" spans="4:8" s="13" customFormat="1" ht="15">
      <c r="D34" s="17"/>
      <c r="H34" s="17"/>
    </row>
    <row r="35" spans="4:8" s="13" customFormat="1" ht="15">
      <c r="D35" s="17"/>
      <c r="H35" s="17"/>
    </row>
    <row r="36" spans="4:8" s="13" customFormat="1" ht="15">
      <c r="D36" s="17"/>
      <c r="H36" s="17"/>
    </row>
    <row r="37" spans="4:8" s="13" customFormat="1" ht="15">
      <c r="D37" s="17"/>
      <c r="H37" s="17"/>
    </row>
    <row r="38" spans="4:8" s="13" customFormat="1" ht="15">
      <c r="D38" s="17"/>
      <c r="H38" s="17"/>
    </row>
    <row r="39" spans="4:8" s="13" customFormat="1" ht="15">
      <c r="D39" s="17"/>
      <c r="H39" s="17"/>
    </row>
    <row r="40" spans="4:8" s="13" customFormat="1" ht="15">
      <c r="D40" s="17"/>
      <c r="H40" s="17"/>
    </row>
    <row r="41" spans="4:8" s="13" customFormat="1" ht="15">
      <c r="D41" s="17"/>
      <c r="H41" s="17"/>
    </row>
    <row r="42" spans="4:8" s="13" customFormat="1" ht="15">
      <c r="D42" s="17"/>
      <c r="H42" s="17"/>
    </row>
    <row r="43" spans="4:8" s="13" customFormat="1" ht="15">
      <c r="D43" s="17"/>
      <c r="H43" s="17"/>
    </row>
    <row r="44" spans="4:8" s="13" customFormat="1" ht="15">
      <c r="D44" s="17"/>
      <c r="H44" s="17"/>
    </row>
    <row r="45" spans="4:8" s="13" customFormat="1" ht="15">
      <c r="D45" s="17"/>
      <c r="H45" s="17"/>
    </row>
    <row r="46" spans="4:8" s="13" customFormat="1" ht="15">
      <c r="D46" s="17"/>
      <c r="H46" s="17"/>
    </row>
    <row r="47" spans="4:8" s="13" customFormat="1" ht="15">
      <c r="D47" s="17"/>
      <c r="H47" s="17"/>
    </row>
    <row r="48" spans="4:8" s="13" customFormat="1" ht="15">
      <c r="D48" s="17"/>
      <c r="H48" s="17"/>
    </row>
    <row r="49" spans="4:8" s="13" customFormat="1" ht="15">
      <c r="D49" s="17"/>
      <c r="H49" s="17"/>
    </row>
    <row r="50" spans="4:8" s="13" customFormat="1" ht="15">
      <c r="D50" s="17"/>
      <c r="H50" s="17"/>
    </row>
    <row r="51" spans="4:8" s="13" customFormat="1" ht="15">
      <c r="D51" s="17"/>
      <c r="H51" s="17"/>
    </row>
    <row r="52" spans="4:8" s="13" customFormat="1" ht="15">
      <c r="D52" s="17"/>
      <c r="H52" s="17"/>
    </row>
    <row r="53" spans="4:8" s="13" customFormat="1" ht="15">
      <c r="D53" s="17"/>
      <c r="H53" s="17"/>
    </row>
    <row r="54" spans="4:8" s="13" customFormat="1" ht="15">
      <c r="D54" s="17"/>
      <c r="H54" s="17"/>
    </row>
    <row r="55" spans="4:8" s="13" customFormat="1" ht="15">
      <c r="D55" s="17"/>
      <c r="H55" s="17"/>
    </row>
  </sheetData>
  <mergeCells count="2">
    <mergeCell ref="D5:F5"/>
    <mergeCell ref="H5:J5"/>
  </mergeCells>
  <printOptions/>
  <pageMargins left="1" right="0.8" top="0.75" bottom="0.5" header="0.5" footer="0.5"/>
  <pageSetup blackAndWhite="1" fitToHeight="1" fitToWidth="1" horizontalDpi="300" verticalDpi="3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1"/>
  <sheetViews>
    <sheetView workbookViewId="0" topLeftCell="A2">
      <selection activeCell="C20" sqref="C20"/>
    </sheetView>
  </sheetViews>
  <sheetFormatPr defaultColWidth="9.00390625" defaultRowHeight="15.75"/>
  <cols>
    <col min="1" max="1" width="4.125" style="0" customWidth="1"/>
    <col min="2" max="2" width="17.75390625" style="0" customWidth="1"/>
    <col min="3" max="3" width="10.625" style="0" customWidth="1"/>
    <col min="5" max="5" width="9.25390625" style="0" bestFit="1" customWidth="1"/>
    <col min="6" max="6" width="7.00390625" style="0" customWidth="1"/>
    <col min="7" max="7" width="11.375" style="0" bestFit="1" customWidth="1"/>
    <col min="8" max="8" width="7.75390625" style="0" customWidth="1"/>
    <col min="9" max="9" width="17.00390625" style="0" bestFit="1" customWidth="1"/>
    <col min="10" max="10" width="17.00390625" style="0" customWidth="1"/>
    <col min="11" max="11" width="13.00390625" style="0" bestFit="1" customWidth="1"/>
  </cols>
  <sheetData>
    <row r="3" ht="18.75">
      <c r="A3" s="7" t="s">
        <v>13</v>
      </c>
    </row>
    <row r="4" ht="18.75">
      <c r="A4" s="1" t="s">
        <v>53</v>
      </c>
    </row>
    <row r="5" spans="1:11" ht="16.5" thickBot="1">
      <c r="A5" s="74" t="s">
        <v>83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1" ht="15.75">
      <c r="A6" s="117"/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s="17" customFormat="1" ht="14.25">
      <c r="A7" s="117"/>
      <c r="B7" s="117"/>
      <c r="C7" s="117"/>
      <c r="D7" s="117"/>
      <c r="E7" s="117"/>
      <c r="F7" s="117"/>
      <c r="G7" s="117"/>
      <c r="H7" s="117"/>
      <c r="I7" s="124" t="s">
        <v>62</v>
      </c>
      <c r="J7" s="124" t="s">
        <v>97</v>
      </c>
      <c r="K7" s="117"/>
    </row>
    <row r="8" spans="8:11" s="17" customFormat="1" ht="14.25">
      <c r="H8" s="17" t="s">
        <v>96</v>
      </c>
      <c r="I8" s="124" t="s">
        <v>63</v>
      </c>
      <c r="J8" s="124" t="s">
        <v>98</v>
      </c>
      <c r="K8" s="124" t="s">
        <v>58</v>
      </c>
    </row>
    <row r="9" spans="4:11" s="17" customFormat="1" ht="14.25">
      <c r="D9" s="124" t="s">
        <v>55</v>
      </c>
      <c r="E9" s="124" t="s">
        <v>57</v>
      </c>
      <c r="F9" s="124" t="s">
        <v>58</v>
      </c>
      <c r="G9" s="124" t="s">
        <v>60</v>
      </c>
      <c r="H9" s="17" t="s">
        <v>94</v>
      </c>
      <c r="I9" s="124" t="s">
        <v>64</v>
      </c>
      <c r="J9" s="124" t="s">
        <v>73</v>
      </c>
      <c r="K9" s="124" t="s">
        <v>65</v>
      </c>
    </row>
    <row r="10" spans="4:11" s="17" customFormat="1" ht="15" thickBot="1">
      <c r="D10" s="125" t="s">
        <v>56</v>
      </c>
      <c r="E10" s="125" t="s">
        <v>56</v>
      </c>
      <c r="F10" s="125" t="s">
        <v>59</v>
      </c>
      <c r="G10" s="125" t="s">
        <v>61</v>
      </c>
      <c r="H10" s="125" t="s">
        <v>95</v>
      </c>
      <c r="I10" s="125" t="s">
        <v>69</v>
      </c>
      <c r="J10" s="125" t="s">
        <v>72</v>
      </c>
      <c r="K10" s="125" t="s">
        <v>66</v>
      </c>
    </row>
    <row r="11" spans="4:7" s="17" customFormat="1" ht="14.25">
      <c r="D11" s="124"/>
      <c r="E11" s="124"/>
      <c r="F11" s="124"/>
      <c r="G11" s="124"/>
    </row>
    <row r="12" s="17" customFormat="1" ht="14.25"/>
    <row r="13" spans="1:11" s="17" customFormat="1" ht="14.25">
      <c r="A13" s="17" t="s">
        <v>54</v>
      </c>
      <c r="D13" s="150">
        <f>D39</f>
        <v>12681</v>
      </c>
      <c r="E13" s="150">
        <f>E39</f>
        <v>2218</v>
      </c>
      <c r="F13" s="150">
        <f>D13+E13</f>
        <v>14899</v>
      </c>
      <c r="G13" s="150">
        <v>7804</v>
      </c>
      <c r="H13" s="150">
        <v>-653</v>
      </c>
      <c r="I13" s="150">
        <v>1</v>
      </c>
      <c r="J13" s="150">
        <f>H13+I13</f>
        <v>-652</v>
      </c>
      <c r="K13" s="151">
        <f>F13+G13+J13</f>
        <v>22051</v>
      </c>
    </row>
    <row r="14" spans="1:11" s="17" customFormat="1" ht="14.25">
      <c r="A14" s="17" t="s">
        <v>86</v>
      </c>
      <c r="D14" s="151"/>
      <c r="E14" s="151"/>
      <c r="F14" s="151"/>
      <c r="G14" s="151"/>
      <c r="H14" s="151"/>
      <c r="I14" s="151"/>
      <c r="J14" s="151"/>
      <c r="K14" s="151"/>
    </row>
    <row r="15" spans="2:11" s="17" customFormat="1" ht="14.25">
      <c r="B15" s="17" t="s">
        <v>67</v>
      </c>
      <c r="D15" s="58"/>
      <c r="E15" s="58"/>
      <c r="F15" s="58"/>
      <c r="G15" s="58"/>
      <c r="H15" s="151">
        <f>'YTD earnings '!H23</f>
        <v>824</v>
      </c>
      <c r="I15" s="58">
        <v>0</v>
      </c>
      <c r="J15" s="150">
        <f>H15+I15</f>
        <v>824</v>
      </c>
      <c r="K15" s="151">
        <f>J15</f>
        <v>824</v>
      </c>
    </row>
    <row r="16" spans="2:11" s="17" customFormat="1" ht="14.25">
      <c r="B16" s="17" t="s">
        <v>68</v>
      </c>
      <c r="D16" s="58"/>
      <c r="E16" s="58"/>
      <c r="F16" s="58"/>
      <c r="G16" s="58"/>
      <c r="H16" s="151"/>
      <c r="I16" s="151"/>
      <c r="J16" s="151"/>
      <c r="K16" s="151"/>
    </row>
    <row r="17" spans="2:11" s="17" customFormat="1" ht="15.75" thickBot="1">
      <c r="B17" s="17" t="s">
        <v>106</v>
      </c>
      <c r="D17" s="152"/>
      <c r="E17" s="152"/>
      <c r="F17" s="152"/>
      <c r="G17" s="152"/>
      <c r="H17" s="162">
        <v>0</v>
      </c>
      <c r="I17" s="143">
        <v>-553</v>
      </c>
      <c r="J17" s="154">
        <f>H17+I17</f>
        <v>-553</v>
      </c>
      <c r="K17" s="143">
        <f>J17</f>
        <v>-553</v>
      </c>
    </row>
    <row r="18" spans="1:11" s="17" customFormat="1" ht="14.25">
      <c r="A18" s="17" t="s">
        <v>87</v>
      </c>
      <c r="D18" s="152"/>
      <c r="E18" s="152"/>
      <c r="F18" s="152"/>
      <c r="G18" s="152"/>
      <c r="H18" s="155">
        <f>H15+H17</f>
        <v>824</v>
      </c>
      <c r="I18" s="155">
        <f>I15+I17</f>
        <v>-553</v>
      </c>
      <c r="J18" s="155">
        <f>J15+J17</f>
        <v>271</v>
      </c>
      <c r="K18" s="155">
        <f>K15+K17</f>
        <v>271</v>
      </c>
    </row>
    <row r="19" spans="1:11" s="17" customFormat="1" ht="14.25">
      <c r="A19" s="17" t="s">
        <v>92</v>
      </c>
      <c r="D19" s="152"/>
      <c r="E19" s="152"/>
      <c r="F19" s="152"/>
      <c r="G19" s="156">
        <v>89</v>
      </c>
      <c r="H19" s="156"/>
      <c r="I19" s="156"/>
      <c r="J19" s="156"/>
      <c r="K19" s="151">
        <f>F19+G19+J19</f>
        <v>89</v>
      </c>
    </row>
    <row r="20" spans="4:11" s="17" customFormat="1" ht="15" thickBot="1">
      <c r="D20" s="153"/>
      <c r="E20" s="153"/>
      <c r="F20" s="153"/>
      <c r="G20" s="153"/>
      <c r="H20" s="153"/>
      <c r="I20" s="143"/>
      <c r="J20" s="143"/>
      <c r="K20" s="143"/>
    </row>
    <row r="21" spans="1:11" s="17" customFormat="1" ht="15" thickBot="1">
      <c r="A21" s="17" t="s">
        <v>90</v>
      </c>
      <c r="D21" s="143">
        <f>D13+D15+D17+D19</f>
        <v>12681</v>
      </c>
      <c r="E21" s="143">
        <f>E13+E15+E17+E19</f>
        <v>2218</v>
      </c>
      <c r="F21" s="143">
        <f>F13+F15+F17+F19</f>
        <v>14899</v>
      </c>
      <c r="G21" s="143">
        <f>G13+G15+G17+G19</f>
        <v>7893</v>
      </c>
      <c r="H21" s="143">
        <f>H13+H18+H19</f>
        <v>171</v>
      </c>
      <c r="I21" s="143">
        <f>I13+I18+I19</f>
        <v>-552</v>
      </c>
      <c r="J21" s="143">
        <f>J13+J18+J19</f>
        <v>-381</v>
      </c>
      <c r="K21" s="143">
        <f>K13+K18+K19</f>
        <v>22411</v>
      </c>
    </row>
    <row r="22" spans="4:11" s="13" customFormat="1" ht="15">
      <c r="D22" s="140"/>
      <c r="E22" s="140"/>
      <c r="F22" s="140"/>
      <c r="G22" s="140"/>
      <c r="H22" s="140"/>
      <c r="I22" s="140"/>
      <c r="J22" s="140"/>
      <c r="K22" s="140"/>
    </row>
    <row r="23" spans="4:11" s="13" customFormat="1" ht="15">
      <c r="D23" s="140"/>
      <c r="E23" s="140"/>
      <c r="F23" s="140"/>
      <c r="G23" s="140"/>
      <c r="H23" s="140"/>
      <c r="I23" s="140"/>
      <c r="J23" s="140"/>
      <c r="K23" s="140"/>
    </row>
    <row r="24" s="13" customFormat="1" ht="15"/>
    <row r="25" spans="1:11" s="13" customFormat="1" ht="15">
      <c r="A25" s="12"/>
      <c r="B25" s="12"/>
      <c r="C25" s="12"/>
      <c r="D25" s="12"/>
      <c r="E25" s="12"/>
      <c r="F25" s="12"/>
      <c r="G25" s="12"/>
      <c r="H25" s="12"/>
      <c r="I25" s="38" t="s">
        <v>62</v>
      </c>
      <c r="J25" s="38" t="s">
        <v>58</v>
      </c>
      <c r="K25" s="12"/>
    </row>
    <row r="26" spans="9:11" s="13" customFormat="1" ht="15">
      <c r="I26" s="38" t="s">
        <v>63</v>
      </c>
      <c r="J26" s="38" t="s">
        <v>19</v>
      </c>
      <c r="K26" s="38" t="s">
        <v>58</v>
      </c>
    </row>
    <row r="27" spans="4:11" s="13" customFormat="1" ht="15">
      <c r="D27" s="38" t="s">
        <v>55</v>
      </c>
      <c r="E27" s="38" t="s">
        <v>57</v>
      </c>
      <c r="F27" s="38" t="s">
        <v>58</v>
      </c>
      <c r="G27" s="38" t="s">
        <v>60</v>
      </c>
      <c r="I27" s="38" t="s">
        <v>64</v>
      </c>
      <c r="J27" s="38" t="s">
        <v>73</v>
      </c>
      <c r="K27" s="38" t="s">
        <v>65</v>
      </c>
    </row>
    <row r="28" spans="4:11" s="13" customFormat="1" ht="15.75" thickBot="1">
      <c r="D28" s="149" t="s">
        <v>56</v>
      </c>
      <c r="E28" s="149" t="s">
        <v>56</v>
      </c>
      <c r="F28" s="149" t="s">
        <v>59</v>
      </c>
      <c r="G28" s="149" t="s">
        <v>61</v>
      </c>
      <c r="H28" s="72" t="s">
        <v>96</v>
      </c>
      <c r="I28" s="149" t="s">
        <v>69</v>
      </c>
      <c r="J28" s="149" t="s">
        <v>72</v>
      </c>
      <c r="K28" s="149" t="s">
        <v>66</v>
      </c>
    </row>
    <row r="29" spans="4:7" s="13" customFormat="1" ht="15">
      <c r="D29" s="38"/>
      <c r="E29" s="38"/>
      <c r="F29" s="38"/>
      <c r="G29" s="38"/>
    </row>
    <row r="30" s="13" customFormat="1" ht="15"/>
    <row r="31" spans="1:11" s="13" customFormat="1" ht="15">
      <c r="A31" s="13" t="s">
        <v>70</v>
      </c>
      <c r="D31" s="126">
        <v>12681</v>
      </c>
      <c r="E31" s="126">
        <v>2218</v>
      </c>
      <c r="F31" s="126">
        <f>D31+E31</f>
        <v>14899</v>
      </c>
      <c r="G31" s="126">
        <v>7604</v>
      </c>
      <c r="H31" s="126">
        <v>-2450</v>
      </c>
      <c r="I31" s="126">
        <v>-4</v>
      </c>
      <c r="J31" s="126">
        <f>H31+I31</f>
        <v>-2454</v>
      </c>
      <c r="K31" s="127">
        <f>F31+G31+J31</f>
        <v>20049</v>
      </c>
    </row>
    <row r="32" spans="1:11" s="13" customFormat="1" ht="15">
      <c r="A32" s="13" t="s">
        <v>86</v>
      </c>
      <c r="D32" s="127"/>
      <c r="E32" s="127"/>
      <c r="F32" s="127"/>
      <c r="G32" s="127"/>
      <c r="H32" s="127"/>
      <c r="I32" s="127"/>
      <c r="J32" s="127"/>
      <c r="K32" s="127"/>
    </row>
    <row r="33" spans="2:11" s="13" customFormat="1" ht="15">
      <c r="B33" s="13" t="s">
        <v>67</v>
      </c>
      <c r="D33" s="127"/>
      <c r="E33" s="127"/>
      <c r="F33" s="127"/>
      <c r="G33" s="127"/>
      <c r="H33" s="127">
        <v>586</v>
      </c>
      <c r="I33" s="18">
        <v>0</v>
      </c>
      <c r="J33" s="126">
        <f>H33+I33</f>
        <v>586</v>
      </c>
      <c r="K33" s="127">
        <f>J33</f>
        <v>586</v>
      </c>
    </row>
    <row r="34" spans="2:11" s="13" customFormat="1" ht="15">
      <c r="B34" s="13" t="s">
        <v>68</v>
      </c>
      <c r="D34" s="127"/>
      <c r="E34" s="127"/>
      <c r="F34" s="127"/>
      <c r="G34" s="127"/>
      <c r="H34" s="127"/>
      <c r="I34" s="127"/>
      <c r="J34" s="127"/>
      <c r="K34" s="127"/>
    </row>
    <row r="35" spans="2:11" s="13" customFormat="1" ht="15.75" thickBot="1">
      <c r="B35" s="13" t="s">
        <v>105</v>
      </c>
      <c r="D35" s="18"/>
      <c r="E35" s="18"/>
      <c r="F35" s="18"/>
      <c r="G35" s="18"/>
      <c r="H35" s="130"/>
      <c r="I35" s="159">
        <v>17</v>
      </c>
      <c r="J35" s="131">
        <f>H35+I35</f>
        <v>17</v>
      </c>
      <c r="K35" s="130">
        <f>J35</f>
        <v>17</v>
      </c>
    </row>
    <row r="36" spans="1:11" s="13" customFormat="1" ht="15">
      <c r="A36" s="13" t="s">
        <v>88</v>
      </c>
      <c r="D36" s="128"/>
      <c r="E36" s="128"/>
      <c r="F36" s="128"/>
      <c r="G36" s="128"/>
      <c r="H36" s="132">
        <f>H33+H35</f>
        <v>586</v>
      </c>
      <c r="I36" s="132">
        <f>I33+I35</f>
        <v>17</v>
      </c>
      <c r="J36" s="132">
        <f>J33+J35</f>
        <v>603</v>
      </c>
      <c r="K36" s="132">
        <f>K33+K35</f>
        <v>603</v>
      </c>
    </row>
    <row r="37" spans="1:11" s="13" customFormat="1" ht="15">
      <c r="A37" s="13" t="s">
        <v>71</v>
      </c>
      <c r="D37" s="128"/>
      <c r="E37" s="128"/>
      <c r="F37" s="128"/>
      <c r="G37" s="133">
        <v>96</v>
      </c>
      <c r="H37" s="132"/>
      <c r="I37" s="133"/>
      <c r="J37" s="133"/>
      <c r="K37" s="127">
        <f>F37+G37+J37</f>
        <v>96</v>
      </c>
    </row>
    <row r="38" spans="4:11" s="13" customFormat="1" ht="15.75" thickBot="1">
      <c r="D38" s="129"/>
      <c r="E38" s="129"/>
      <c r="F38" s="129"/>
      <c r="G38" s="129"/>
      <c r="H38" s="129"/>
      <c r="I38" s="130"/>
      <c r="J38" s="130"/>
      <c r="K38" s="130"/>
    </row>
    <row r="39" spans="1:11" s="13" customFormat="1" ht="15.75" thickBot="1">
      <c r="A39" s="13" t="s">
        <v>91</v>
      </c>
      <c r="D39" s="130">
        <f>D31+D35+D37</f>
        <v>12681</v>
      </c>
      <c r="E39" s="130">
        <f>E31+E35+E37</f>
        <v>2218</v>
      </c>
      <c r="F39" s="130">
        <f>F31+F35+F37</f>
        <v>14899</v>
      </c>
      <c r="G39" s="130">
        <f>G31+G35+G37</f>
        <v>7700</v>
      </c>
      <c r="H39" s="130">
        <f>H31+H36+H37</f>
        <v>-1864</v>
      </c>
      <c r="I39" s="130">
        <f>I31+I36+I37</f>
        <v>13</v>
      </c>
      <c r="J39" s="130">
        <f>J31+J36+J37</f>
        <v>-1851</v>
      </c>
      <c r="K39" s="130">
        <f>K31+K36+K37</f>
        <v>20748</v>
      </c>
    </row>
    <row r="40" s="4" customFormat="1" ht="15.75"/>
    <row r="41" spans="2:11" ht="15.75">
      <c r="B41" s="13" t="s">
        <v>104</v>
      </c>
      <c r="K41" s="120"/>
    </row>
  </sheetData>
  <printOptions/>
  <pageMargins left="0.75" right="0.75" top="1" bottom="1" header="0.5" footer="0.5"/>
  <pageSetup fitToHeight="1" fitToWidth="1" horizontalDpi="600" verticalDpi="600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"/>
  <sheetViews>
    <sheetView showGridLines="0" workbookViewId="0" topLeftCell="A1">
      <selection activeCell="E11" sqref="E11"/>
    </sheetView>
  </sheetViews>
  <sheetFormatPr defaultColWidth="9.00390625" defaultRowHeight="15.75"/>
  <cols>
    <col min="1" max="4" width="2.625" style="4" customWidth="1"/>
    <col min="5" max="5" width="42.625" style="4" customWidth="1"/>
    <col min="6" max="6" width="12.625" style="52" customWidth="1"/>
    <col min="7" max="7" width="2.625" style="4" customWidth="1"/>
    <col min="8" max="8" width="12.125" style="4" customWidth="1"/>
    <col min="9" max="9" width="2.625" style="5" customWidth="1"/>
    <col min="10" max="10" width="11.625" style="5" hidden="1" customWidth="1"/>
    <col min="11" max="12" width="8.75390625" style="4" hidden="1" customWidth="1"/>
    <col min="13" max="13" width="12.625" style="4" hidden="1" customWidth="1"/>
    <col min="14" max="23" width="8.75390625" style="4" hidden="1" customWidth="1"/>
    <col min="24" max="16384" width="8.75390625" style="4" customWidth="1"/>
  </cols>
  <sheetData>
    <row r="1" spans="1:10" s="2" customFormat="1" ht="18.75">
      <c r="A1" s="96" t="str">
        <f>earnings!A1</f>
        <v>FIRAN TECHNOLOGY GROUP CORPORATION</v>
      </c>
      <c r="F1" s="1"/>
      <c r="I1" s="3"/>
      <c r="J1" s="3"/>
    </row>
    <row r="2" spans="1:10" s="2" customFormat="1" ht="18.75">
      <c r="A2" s="7" t="s">
        <v>74</v>
      </c>
      <c r="F2" s="1"/>
      <c r="I2" s="3"/>
      <c r="J2" s="3"/>
    </row>
    <row r="3" spans="1:8" s="5" customFormat="1" ht="15" customHeight="1" thickBot="1">
      <c r="A3" s="84" t="s">
        <v>17</v>
      </c>
      <c r="B3" s="51"/>
      <c r="C3" s="51"/>
      <c r="D3" s="51"/>
      <c r="E3" s="51"/>
      <c r="F3" s="51"/>
      <c r="G3" s="50"/>
      <c r="H3" s="50"/>
    </row>
    <row r="4" spans="1:8" s="5" customFormat="1" ht="15" customHeight="1">
      <c r="A4" s="94"/>
      <c r="B4" s="95"/>
      <c r="C4" s="95"/>
      <c r="D4" s="95"/>
      <c r="E4" s="95"/>
      <c r="F4" s="95"/>
      <c r="G4" s="6"/>
      <c r="H4" s="6"/>
    </row>
    <row r="5" spans="1:8" s="5" customFormat="1" ht="15" customHeight="1">
      <c r="A5" s="94"/>
      <c r="B5" s="95"/>
      <c r="C5" s="95"/>
      <c r="D5" s="95"/>
      <c r="E5" s="95"/>
      <c r="F5" s="168" t="s">
        <v>39</v>
      </c>
      <c r="G5" s="168"/>
      <c r="H5" s="168"/>
    </row>
    <row r="6" spans="6:10" s="13" customFormat="1" ht="15">
      <c r="F6" s="92">
        <v>39143</v>
      </c>
      <c r="G6" s="93"/>
      <c r="H6" s="93">
        <v>38779</v>
      </c>
      <c r="I6" s="12"/>
      <c r="J6" s="12"/>
    </row>
    <row r="7" spans="6:10" s="13" customFormat="1" ht="15">
      <c r="F7" s="57" t="str">
        <f>earnings!D7</f>
        <v>(unaudited)</v>
      </c>
      <c r="G7" s="38"/>
      <c r="H7" s="91" t="str">
        <f>F7</f>
        <v>(unaudited)</v>
      </c>
      <c r="I7" s="12"/>
      <c r="J7" s="15"/>
    </row>
    <row r="8" spans="1:10" s="13" customFormat="1" ht="15">
      <c r="A8" s="13" t="s">
        <v>6</v>
      </c>
      <c r="F8" s="71"/>
      <c r="G8" s="38"/>
      <c r="H8" s="16"/>
      <c r="I8" s="12"/>
      <c r="J8" s="15"/>
    </row>
    <row r="9" spans="2:10" s="13" customFormat="1" ht="15">
      <c r="B9" s="13" t="s">
        <v>7</v>
      </c>
      <c r="F9" s="71"/>
      <c r="G9" s="38"/>
      <c r="H9" s="16"/>
      <c r="I9" s="12"/>
      <c r="J9" s="15"/>
    </row>
    <row r="10" spans="6:10" s="13" customFormat="1" ht="15">
      <c r="F10" s="71"/>
      <c r="G10" s="38"/>
      <c r="H10" s="16"/>
      <c r="I10" s="12"/>
      <c r="J10" s="15"/>
    </row>
    <row r="11" spans="2:10" s="13" customFormat="1" ht="15">
      <c r="B11" s="35" t="s">
        <v>8</v>
      </c>
      <c r="F11" s="17"/>
      <c r="I11" s="12"/>
      <c r="J11" s="12"/>
    </row>
    <row r="12" spans="3:10" s="13" customFormat="1" ht="15">
      <c r="C12" s="13" t="s">
        <v>51</v>
      </c>
      <c r="F12" s="101">
        <f>earnings!D23</f>
        <v>482</v>
      </c>
      <c r="G12" s="43"/>
      <c r="H12" s="114">
        <f>earnings!F23</f>
        <v>178</v>
      </c>
      <c r="I12" s="12"/>
      <c r="J12" s="39"/>
    </row>
    <row r="13" spans="3:10" s="13" customFormat="1" ht="15">
      <c r="C13" s="13" t="s">
        <v>9</v>
      </c>
      <c r="F13" s="70"/>
      <c r="G13" s="70"/>
      <c r="H13" s="22"/>
      <c r="I13" s="12"/>
      <c r="J13" s="23"/>
    </row>
    <row r="14" spans="4:10" s="13" customFormat="1" ht="15">
      <c r="D14" s="13" t="s">
        <v>21</v>
      </c>
      <c r="F14" s="70">
        <v>47</v>
      </c>
      <c r="G14" s="19"/>
      <c r="H14" s="22">
        <v>48</v>
      </c>
      <c r="I14" s="12"/>
      <c r="J14" s="26"/>
    </row>
    <row r="15" spans="4:12" s="13" customFormat="1" ht="15">
      <c r="D15" s="13" t="s">
        <v>84</v>
      </c>
      <c r="F15" s="70">
        <v>3</v>
      </c>
      <c r="G15" s="19"/>
      <c r="H15" s="22">
        <v>0</v>
      </c>
      <c r="I15" s="12"/>
      <c r="J15" s="26"/>
      <c r="L15" s="102"/>
    </row>
    <row r="16" spans="4:12" s="13" customFormat="1" ht="15">
      <c r="D16" s="13" t="s">
        <v>52</v>
      </c>
      <c r="F16" s="70"/>
      <c r="G16" s="19"/>
      <c r="H16" s="22"/>
      <c r="I16" s="12"/>
      <c r="J16" s="26"/>
      <c r="L16" s="102"/>
    </row>
    <row r="17" spans="4:12" s="13" customFormat="1" ht="15">
      <c r="D17" s="13" t="s">
        <v>85</v>
      </c>
      <c r="F17" s="70">
        <v>-395</v>
      </c>
      <c r="G17" s="19"/>
      <c r="H17" s="22">
        <v>0</v>
      </c>
      <c r="I17" s="12"/>
      <c r="J17" s="26"/>
      <c r="L17" s="102"/>
    </row>
    <row r="18" spans="4:14" s="13" customFormat="1" ht="15">
      <c r="D18" s="13" t="s">
        <v>31</v>
      </c>
      <c r="F18" s="70">
        <v>17</v>
      </c>
      <c r="G18" s="19"/>
      <c r="H18" s="22">
        <v>66</v>
      </c>
      <c r="I18" s="12"/>
      <c r="J18" s="26"/>
      <c r="K18" s="12"/>
      <c r="L18" s="103"/>
      <c r="M18" s="12"/>
      <c r="N18" s="12"/>
    </row>
    <row r="19" spans="4:14" s="13" customFormat="1" ht="15">
      <c r="D19" s="12" t="s">
        <v>33</v>
      </c>
      <c r="F19" s="70">
        <v>790</v>
      </c>
      <c r="G19" s="19"/>
      <c r="H19" s="26">
        <v>800</v>
      </c>
      <c r="I19" s="12"/>
      <c r="J19" s="26"/>
      <c r="K19" s="12"/>
      <c r="L19" s="103"/>
      <c r="M19" s="12"/>
      <c r="N19" s="12"/>
    </row>
    <row r="20" spans="4:15" s="13" customFormat="1" ht="15">
      <c r="D20" s="13" t="s">
        <v>80</v>
      </c>
      <c r="F20" s="70">
        <v>63</v>
      </c>
      <c r="G20" s="19"/>
      <c r="H20" s="22">
        <v>69</v>
      </c>
      <c r="I20" s="12"/>
      <c r="J20" s="26"/>
      <c r="K20" s="12"/>
      <c r="L20" s="103"/>
      <c r="M20" s="12">
        <f>+N20/O20</f>
        <v>46897.0249355116</v>
      </c>
      <c r="N20" s="12">
        <v>54541.24</v>
      </c>
      <c r="O20" s="13">
        <v>1.163</v>
      </c>
    </row>
    <row r="21" spans="4:15" s="13" customFormat="1" ht="15">
      <c r="D21" s="41" t="s">
        <v>47</v>
      </c>
      <c r="F21" s="70">
        <f>-1131+2</f>
        <v>-1129</v>
      </c>
      <c r="G21" s="19"/>
      <c r="H21" s="26">
        <v>-1016</v>
      </c>
      <c r="I21" s="12"/>
      <c r="J21" s="26"/>
      <c r="K21" s="12"/>
      <c r="L21" s="103"/>
      <c r="M21" s="12">
        <f>+N21/O21</f>
        <v>47590.87508698678</v>
      </c>
      <c r="N21" s="12">
        <v>54710.47</v>
      </c>
      <c r="O21" s="13">
        <v>1.1496</v>
      </c>
    </row>
    <row r="22" spans="1:15" s="13" customFormat="1" ht="15">
      <c r="A22" s="75"/>
      <c r="B22" s="75"/>
      <c r="C22" s="75"/>
      <c r="D22" s="75"/>
      <c r="E22" s="75"/>
      <c r="F22" s="76">
        <f>SUM(F12:F21)</f>
        <v>-122</v>
      </c>
      <c r="G22" s="77"/>
      <c r="H22" s="78">
        <f>SUM(H12:H21)</f>
        <v>145</v>
      </c>
      <c r="I22" s="12"/>
      <c r="J22" s="26"/>
      <c r="K22" s="12"/>
      <c r="L22" s="12"/>
      <c r="M22" s="12">
        <f>+N22/O22</f>
        <v>47976.11453744493</v>
      </c>
      <c r="N22" s="12">
        <v>54452.89</v>
      </c>
      <c r="O22" s="13">
        <v>1.135</v>
      </c>
    </row>
    <row r="23" spans="6:14" s="13" customFormat="1" ht="15">
      <c r="F23" s="70"/>
      <c r="G23" s="19"/>
      <c r="H23" s="22"/>
      <c r="I23" s="12"/>
      <c r="J23" s="26"/>
      <c r="K23" s="12"/>
      <c r="L23" s="12"/>
      <c r="M23" s="12"/>
      <c r="N23" s="12"/>
    </row>
    <row r="24" spans="2:14" s="13" customFormat="1" ht="15">
      <c r="B24" s="13" t="s">
        <v>10</v>
      </c>
      <c r="F24" s="70"/>
      <c r="G24" s="19"/>
      <c r="H24" s="22"/>
      <c r="I24" s="12"/>
      <c r="J24" s="26"/>
      <c r="K24" s="12"/>
      <c r="L24" s="12"/>
      <c r="M24" s="12"/>
      <c r="N24" s="12"/>
    </row>
    <row r="25" spans="1:14" s="13" customFormat="1" ht="15">
      <c r="A25" s="24"/>
      <c r="B25" s="24"/>
      <c r="C25" s="24" t="s">
        <v>34</v>
      </c>
      <c r="D25" s="24"/>
      <c r="E25" s="24"/>
      <c r="F25" s="56">
        <v>-860</v>
      </c>
      <c r="G25" s="36"/>
      <c r="H25" s="25">
        <v>-832</v>
      </c>
      <c r="I25" s="12"/>
      <c r="J25" s="26"/>
      <c r="K25" s="12"/>
      <c r="L25" s="103"/>
      <c r="M25" s="103"/>
      <c r="N25" s="103"/>
    </row>
    <row r="26" spans="6:10" s="12" customFormat="1" ht="15">
      <c r="F26" s="53"/>
      <c r="G26" s="26"/>
      <c r="H26" s="26"/>
      <c r="J26" s="26"/>
    </row>
    <row r="27" spans="2:14" s="13" customFormat="1" ht="15">
      <c r="B27" s="13" t="s">
        <v>11</v>
      </c>
      <c r="F27" s="70"/>
      <c r="G27" s="19"/>
      <c r="H27" s="22"/>
      <c r="I27" s="12"/>
      <c r="J27" s="12">
        <v>1.2297</v>
      </c>
      <c r="K27" s="12">
        <v>1.2212</v>
      </c>
      <c r="L27" s="12">
        <v>1.2394</v>
      </c>
      <c r="M27" s="12"/>
      <c r="N27" s="12"/>
    </row>
    <row r="28" spans="1:14" s="13" customFormat="1" ht="15">
      <c r="A28" s="24"/>
      <c r="B28" s="24"/>
      <c r="C28" s="24" t="s">
        <v>79</v>
      </c>
      <c r="D28" s="24"/>
      <c r="E28" s="24"/>
      <c r="F28" s="56">
        <f>-132-132-2</f>
        <v>-266</v>
      </c>
      <c r="G28" s="36"/>
      <c r="H28" s="25">
        <f>-505-69</f>
        <v>-574</v>
      </c>
      <c r="I28" s="12"/>
      <c r="J28" s="26">
        <f>-46.958</f>
        <v>-46.958</v>
      </c>
      <c r="K28" s="26">
        <f>-47.205</f>
        <v>-47.205</v>
      </c>
      <c r="L28" s="26">
        <f>-47.454</f>
        <v>-47.454</v>
      </c>
      <c r="M28" s="103"/>
      <c r="N28" s="12"/>
    </row>
    <row r="29" spans="1:14" s="13" customFormat="1" ht="15">
      <c r="A29" s="35"/>
      <c r="F29" s="70"/>
      <c r="G29" s="19"/>
      <c r="H29" s="22"/>
      <c r="I29" s="12"/>
      <c r="J29" s="26">
        <f>+J27*J28</f>
        <v>-57.744252599999996</v>
      </c>
      <c r="K29" s="26">
        <f>+K27*K28</f>
        <v>-57.646746</v>
      </c>
      <c r="L29" s="26">
        <f>+L27*L28</f>
        <v>-58.81448760000001</v>
      </c>
      <c r="M29" s="12"/>
      <c r="N29" s="12"/>
    </row>
    <row r="30" spans="1:14" s="13" customFormat="1" ht="15">
      <c r="A30" s="24"/>
      <c r="B30" s="24" t="s">
        <v>29</v>
      </c>
      <c r="C30" s="24"/>
      <c r="D30" s="24"/>
      <c r="E30" s="24"/>
      <c r="F30" s="56">
        <v>-27</v>
      </c>
      <c r="G30" s="36"/>
      <c r="H30" s="25">
        <v>35</v>
      </c>
      <c r="I30" s="12"/>
      <c r="J30" s="26"/>
      <c r="K30" s="139">
        <f>+K29+J29+L29</f>
        <v>-174.2054862</v>
      </c>
      <c r="L30" s="12"/>
      <c r="M30" s="12"/>
      <c r="N30" s="12"/>
    </row>
    <row r="31" spans="6:14" s="13" customFormat="1" ht="15">
      <c r="F31" s="70"/>
      <c r="G31" s="22"/>
      <c r="H31" s="22"/>
      <c r="I31" s="12"/>
      <c r="J31" s="26"/>
      <c r="K31" s="12"/>
      <c r="L31" s="12">
        <f>+'[1]BS'!$N$50-'[1]BS'!$D$50</f>
        <v>-146</v>
      </c>
      <c r="M31" s="12"/>
      <c r="N31" s="12"/>
    </row>
    <row r="32" spans="1:14" s="13" customFormat="1" ht="15">
      <c r="A32" s="44" t="s">
        <v>27</v>
      </c>
      <c r="F32" s="70">
        <f>F22+F25+F28+F30</f>
        <v>-1275</v>
      </c>
      <c r="G32" s="22"/>
      <c r="H32" s="22">
        <f>H22+H25+H28+H30</f>
        <v>-1226</v>
      </c>
      <c r="I32" s="12"/>
      <c r="J32" s="26"/>
      <c r="K32" s="12"/>
      <c r="L32" s="12"/>
      <c r="M32" s="12"/>
      <c r="N32" s="12"/>
    </row>
    <row r="33" spans="1:10" s="13" customFormat="1" ht="15">
      <c r="A33" s="44"/>
      <c r="F33" s="70"/>
      <c r="G33" s="22"/>
      <c r="H33" s="22"/>
      <c r="I33" s="12"/>
      <c r="J33" s="26"/>
    </row>
    <row r="34" spans="1:10" s="13" customFormat="1" ht="15">
      <c r="A34" s="24" t="s">
        <v>81</v>
      </c>
      <c r="B34" s="24"/>
      <c r="C34" s="24"/>
      <c r="D34" s="24"/>
      <c r="E34" s="24"/>
      <c r="F34" s="56">
        <f>'bs'!I10</f>
        <v>2348</v>
      </c>
      <c r="G34" s="36"/>
      <c r="H34" s="25">
        <v>2051</v>
      </c>
      <c r="I34" s="12"/>
      <c r="J34" s="26"/>
    </row>
    <row r="35" spans="1:10" s="13" customFormat="1" ht="15">
      <c r="A35" s="12"/>
      <c r="B35" s="12"/>
      <c r="C35" s="12"/>
      <c r="D35" s="12"/>
      <c r="E35" s="12"/>
      <c r="F35" s="53"/>
      <c r="G35" s="23"/>
      <c r="H35" s="26"/>
      <c r="I35" s="12"/>
      <c r="J35" s="26"/>
    </row>
    <row r="36" spans="1:10" s="13" customFormat="1" ht="15.75" thickBot="1">
      <c r="A36" s="49" t="s">
        <v>82</v>
      </c>
      <c r="B36" s="29"/>
      <c r="C36" s="29"/>
      <c r="D36" s="29"/>
      <c r="E36" s="29"/>
      <c r="F36" s="97">
        <f>F32+F34</f>
        <v>1073</v>
      </c>
      <c r="G36" s="30"/>
      <c r="H36" s="30">
        <f>H32+H34</f>
        <v>825</v>
      </c>
      <c r="I36" s="12"/>
      <c r="J36" s="39">
        <f>+H36-825</f>
        <v>0</v>
      </c>
    </row>
    <row r="37" spans="6:10" s="13" customFormat="1" ht="15">
      <c r="F37" s="59"/>
      <c r="G37" s="19"/>
      <c r="H37" s="19"/>
      <c r="I37" s="12"/>
      <c r="J37" s="23"/>
    </row>
    <row r="38" spans="1:10" s="13" customFormat="1" ht="15">
      <c r="A38" s="13" t="s">
        <v>25</v>
      </c>
      <c r="F38" s="59"/>
      <c r="G38" s="19"/>
      <c r="H38" s="19"/>
      <c r="I38" s="12"/>
      <c r="J38" s="23"/>
    </row>
    <row r="39" spans="2:10" s="13" customFormat="1" ht="15">
      <c r="B39" s="12" t="s">
        <v>22</v>
      </c>
      <c r="C39" s="12"/>
      <c r="D39" s="12"/>
      <c r="E39" s="12"/>
      <c r="F39" s="104">
        <v>137.735</v>
      </c>
      <c r="G39" s="23"/>
      <c r="H39" s="105">
        <v>98</v>
      </c>
      <c r="I39" s="12"/>
      <c r="J39" s="26"/>
    </row>
    <row r="40" spans="1:10" s="12" customFormat="1" ht="15">
      <c r="A40" s="11"/>
      <c r="B40" s="11" t="s">
        <v>23</v>
      </c>
      <c r="C40" s="11"/>
      <c r="D40" s="11"/>
      <c r="E40" s="11"/>
      <c r="F40" s="106">
        <v>0</v>
      </c>
      <c r="G40" s="85"/>
      <c r="H40" s="107">
        <v>343</v>
      </c>
      <c r="J40" s="39"/>
    </row>
    <row r="41" spans="6:10" s="12" customFormat="1" ht="15">
      <c r="F41" s="68"/>
      <c r="G41" s="23"/>
      <c r="H41" s="54"/>
      <c r="J41" s="23"/>
    </row>
    <row r="42" spans="6:10" s="13" customFormat="1" ht="15">
      <c r="F42" s="59"/>
      <c r="G42" s="19"/>
      <c r="H42" s="19"/>
      <c r="I42" s="12"/>
      <c r="J42" s="23"/>
    </row>
    <row r="43" spans="6:10" s="13" customFormat="1" ht="15">
      <c r="F43" s="59"/>
      <c r="G43" s="19"/>
      <c r="H43" s="19"/>
      <c r="I43" s="12"/>
      <c r="J43" s="23"/>
    </row>
    <row r="44" spans="6:10" s="13" customFormat="1" ht="15">
      <c r="F44" s="59"/>
      <c r="G44" s="19"/>
      <c r="H44" s="19"/>
      <c r="I44" s="12"/>
      <c r="J44" s="23"/>
    </row>
    <row r="45" spans="6:10" s="13" customFormat="1" ht="15">
      <c r="F45" s="59"/>
      <c r="G45" s="19"/>
      <c r="H45" s="19"/>
      <c r="I45" s="12"/>
      <c r="J45" s="23"/>
    </row>
    <row r="46" spans="6:10" s="13" customFormat="1" ht="15">
      <c r="F46" s="59"/>
      <c r="G46" s="19"/>
      <c r="H46" s="19"/>
      <c r="I46" s="12"/>
      <c r="J46" s="23"/>
    </row>
    <row r="47" spans="6:10" s="13" customFormat="1" ht="15">
      <c r="F47" s="59"/>
      <c r="G47" s="19"/>
      <c r="H47" s="19"/>
      <c r="I47" s="12"/>
      <c r="J47" s="23"/>
    </row>
    <row r="48" spans="6:10" s="13" customFormat="1" ht="15">
      <c r="F48" s="59"/>
      <c r="G48" s="19"/>
      <c r="H48" s="19"/>
      <c r="I48" s="12"/>
      <c r="J48" s="23"/>
    </row>
    <row r="49" spans="6:10" s="13" customFormat="1" ht="15">
      <c r="F49" s="59"/>
      <c r="G49" s="19"/>
      <c r="H49" s="19"/>
      <c r="I49" s="12"/>
      <c r="J49" s="23"/>
    </row>
    <row r="50" spans="6:10" s="13" customFormat="1" ht="15">
      <c r="F50" s="59"/>
      <c r="G50" s="19"/>
      <c r="H50" s="19"/>
      <c r="I50" s="12"/>
      <c r="J50" s="23"/>
    </row>
    <row r="51" spans="6:10" s="13" customFormat="1" ht="15">
      <c r="F51" s="59"/>
      <c r="G51" s="19"/>
      <c r="H51" s="19"/>
      <c r="I51" s="12"/>
      <c r="J51" s="23"/>
    </row>
    <row r="52" spans="6:10" s="13" customFormat="1" ht="15">
      <c r="F52" s="59"/>
      <c r="G52" s="19"/>
      <c r="H52" s="19"/>
      <c r="I52" s="12"/>
      <c r="J52" s="23"/>
    </row>
    <row r="53" spans="6:10" s="13" customFormat="1" ht="15">
      <c r="F53" s="59"/>
      <c r="G53" s="19"/>
      <c r="H53" s="19"/>
      <c r="I53" s="12"/>
      <c r="J53" s="23"/>
    </row>
    <row r="54" spans="6:10" s="13" customFormat="1" ht="15">
      <c r="F54" s="59"/>
      <c r="G54" s="19"/>
      <c r="H54" s="19"/>
      <c r="I54" s="12"/>
      <c r="J54" s="23"/>
    </row>
    <row r="55" spans="6:10" s="13" customFormat="1" ht="15">
      <c r="F55" s="59"/>
      <c r="G55" s="19"/>
      <c r="H55" s="19"/>
      <c r="I55" s="12"/>
      <c r="J55" s="23"/>
    </row>
    <row r="56" spans="6:10" s="13" customFormat="1" ht="15">
      <c r="F56" s="59"/>
      <c r="G56" s="19"/>
      <c r="H56" s="19"/>
      <c r="I56" s="12"/>
      <c r="J56" s="23"/>
    </row>
    <row r="57" spans="6:10" s="13" customFormat="1" ht="15">
      <c r="F57" s="59"/>
      <c r="G57" s="19"/>
      <c r="H57" s="19"/>
      <c r="I57" s="12"/>
      <c r="J57" s="23"/>
    </row>
    <row r="58" spans="6:10" s="13" customFormat="1" ht="15">
      <c r="F58" s="59"/>
      <c r="G58" s="19"/>
      <c r="H58" s="19"/>
      <c r="I58" s="12"/>
      <c r="J58" s="23"/>
    </row>
    <row r="59" spans="6:10" s="13" customFormat="1" ht="15">
      <c r="F59" s="59"/>
      <c r="G59" s="19"/>
      <c r="H59" s="19"/>
      <c r="I59" s="12"/>
      <c r="J59" s="23"/>
    </row>
    <row r="60" spans="6:10" s="13" customFormat="1" ht="15">
      <c r="F60" s="59"/>
      <c r="G60" s="19"/>
      <c r="H60" s="19"/>
      <c r="I60" s="12"/>
      <c r="J60" s="23"/>
    </row>
    <row r="61" spans="6:10" s="13" customFormat="1" ht="15">
      <c r="F61" s="59"/>
      <c r="G61" s="19"/>
      <c r="H61" s="19"/>
      <c r="I61" s="12"/>
      <c r="J61" s="23"/>
    </row>
    <row r="62" spans="6:10" s="13" customFormat="1" ht="15">
      <c r="F62" s="59"/>
      <c r="G62" s="19"/>
      <c r="H62" s="19"/>
      <c r="I62" s="12"/>
      <c r="J62" s="23"/>
    </row>
    <row r="63" spans="6:10" s="13" customFormat="1" ht="15">
      <c r="F63" s="59"/>
      <c r="G63" s="19"/>
      <c r="H63" s="19"/>
      <c r="I63" s="12"/>
      <c r="J63" s="23"/>
    </row>
    <row r="64" spans="6:10" s="13" customFormat="1" ht="15">
      <c r="F64" s="59"/>
      <c r="G64" s="19"/>
      <c r="H64" s="19"/>
      <c r="I64" s="12"/>
      <c r="J64" s="23"/>
    </row>
    <row r="65" spans="6:10" s="13" customFormat="1" ht="15">
      <c r="F65" s="59"/>
      <c r="G65" s="19"/>
      <c r="H65" s="19"/>
      <c r="I65" s="12"/>
      <c r="J65" s="23"/>
    </row>
    <row r="66" spans="6:10" ht="15.75">
      <c r="F66" s="108"/>
      <c r="G66" s="109"/>
      <c r="H66" s="109"/>
      <c r="J66" s="110"/>
    </row>
    <row r="67" spans="6:10" ht="15.75">
      <c r="F67" s="108"/>
      <c r="G67" s="109"/>
      <c r="H67" s="109"/>
      <c r="J67" s="110"/>
    </row>
    <row r="68" spans="6:10" ht="15.75">
      <c r="F68" s="108"/>
      <c r="G68" s="109"/>
      <c r="H68" s="109"/>
      <c r="J68" s="110"/>
    </row>
    <row r="69" spans="6:10" ht="15.75">
      <c r="F69" s="108"/>
      <c r="G69" s="109"/>
      <c r="H69" s="109"/>
      <c r="J69" s="110"/>
    </row>
    <row r="70" spans="6:10" ht="15.75">
      <c r="F70" s="108"/>
      <c r="G70" s="109"/>
      <c r="H70" s="109"/>
      <c r="J70" s="110"/>
    </row>
    <row r="71" spans="6:10" ht="15.75">
      <c r="F71" s="108"/>
      <c r="G71" s="109"/>
      <c r="H71" s="109"/>
      <c r="J71" s="110"/>
    </row>
    <row r="72" spans="6:10" ht="15.75">
      <c r="F72" s="108"/>
      <c r="G72" s="109"/>
      <c r="H72" s="109"/>
      <c r="J72" s="110"/>
    </row>
    <row r="73" spans="6:10" ht="15.75">
      <c r="F73" s="108"/>
      <c r="G73" s="109"/>
      <c r="H73" s="109"/>
      <c r="J73" s="110"/>
    </row>
    <row r="74" spans="6:10" ht="15.75">
      <c r="F74" s="108"/>
      <c r="G74" s="109"/>
      <c r="H74" s="109"/>
      <c r="J74" s="110"/>
    </row>
    <row r="75" spans="6:10" ht="15.75">
      <c r="F75" s="108"/>
      <c r="G75" s="109"/>
      <c r="H75" s="109"/>
      <c r="J75" s="110"/>
    </row>
    <row r="76" spans="6:10" ht="15.75">
      <c r="F76" s="108"/>
      <c r="G76" s="109"/>
      <c r="H76" s="109"/>
      <c r="J76" s="110"/>
    </row>
    <row r="77" spans="6:10" ht="15.75">
      <c r="F77" s="108"/>
      <c r="G77" s="109"/>
      <c r="H77" s="109"/>
      <c r="J77" s="110"/>
    </row>
    <row r="78" spans="6:10" ht="15.75">
      <c r="F78" s="108"/>
      <c r="G78" s="109"/>
      <c r="H78" s="109"/>
      <c r="J78" s="110"/>
    </row>
    <row r="79" spans="6:10" ht="15.75">
      <c r="F79" s="108"/>
      <c r="G79" s="109"/>
      <c r="H79" s="109"/>
      <c r="J79" s="110"/>
    </row>
    <row r="80" spans="6:10" ht="15.75">
      <c r="F80" s="108"/>
      <c r="G80" s="109"/>
      <c r="H80" s="109"/>
      <c r="J80" s="110"/>
    </row>
    <row r="81" spans="6:10" ht="15.75">
      <c r="F81" s="108"/>
      <c r="G81" s="109"/>
      <c r="H81" s="109"/>
      <c r="J81" s="110"/>
    </row>
    <row r="82" spans="6:10" ht="15.75">
      <c r="F82" s="108"/>
      <c r="G82" s="109"/>
      <c r="H82" s="109"/>
      <c r="J82" s="110"/>
    </row>
    <row r="83" spans="6:10" ht="15.75">
      <c r="F83" s="108"/>
      <c r="G83" s="109"/>
      <c r="H83" s="109"/>
      <c r="J83" s="110"/>
    </row>
    <row r="84" spans="6:10" ht="15.75">
      <c r="F84" s="108"/>
      <c r="G84" s="109"/>
      <c r="H84" s="109"/>
      <c r="J84" s="110"/>
    </row>
    <row r="85" spans="6:10" ht="15.75">
      <c r="F85" s="108"/>
      <c r="G85" s="109"/>
      <c r="H85" s="109"/>
      <c r="J85" s="110"/>
    </row>
    <row r="86" spans="6:10" ht="15.75">
      <c r="F86" s="108"/>
      <c r="G86" s="109"/>
      <c r="H86" s="109"/>
      <c r="J86" s="110"/>
    </row>
    <row r="87" spans="6:10" ht="15.75">
      <c r="F87" s="108"/>
      <c r="G87" s="109"/>
      <c r="H87" s="109"/>
      <c r="J87" s="110"/>
    </row>
    <row r="88" spans="6:10" ht="15.75">
      <c r="F88" s="108"/>
      <c r="G88" s="109"/>
      <c r="H88" s="109"/>
      <c r="J88" s="110"/>
    </row>
    <row r="89" spans="6:10" ht="15.75">
      <c r="F89" s="108"/>
      <c r="G89" s="109"/>
      <c r="H89" s="109"/>
      <c r="J89" s="110"/>
    </row>
    <row r="90" spans="6:10" ht="15.75">
      <c r="F90" s="108"/>
      <c r="G90" s="109"/>
      <c r="H90" s="109"/>
      <c r="J90" s="110"/>
    </row>
    <row r="91" spans="6:10" ht="15.75">
      <c r="F91" s="108"/>
      <c r="G91" s="109"/>
      <c r="H91" s="109"/>
      <c r="J91" s="110"/>
    </row>
    <row r="92" spans="6:10" ht="15.75">
      <c r="F92" s="108"/>
      <c r="G92" s="109"/>
      <c r="H92" s="109"/>
      <c r="J92" s="110"/>
    </row>
    <row r="93" spans="6:10" ht="15.75">
      <c r="F93" s="108"/>
      <c r="G93" s="109"/>
      <c r="H93" s="109"/>
      <c r="J93" s="110"/>
    </row>
    <row r="94" spans="6:10" ht="15.75">
      <c r="F94" s="108"/>
      <c r="G94" s="109"/>
      <c r="H94" s="109"/>
      <c r="J94" s="110"/>
    </row>
    <row r="95" spans="6:10" ht="15.75">
      <c r="F95" s="108"/>
      <c r="G95" s="109"/>
      <c r="H95" s="109"/>
      <c r="J95" s="110"/>
    </row>
    <row r="96" spans="6:10" ht="15.75">
      <c r="F96" s="108"/>
      <c r="G96" s="109"/>
      <c r="H96" s="109"/>
      <c r="J96" s="110"/>
    </row>
    <row r="97" spans="6:10" ht="15.75">
      <c r="F97" s="108"/>
      <c r="G97" s="109"/>
      <c r="H97" s="109"/>
      <c r="J97" s="110"/>
    </row>
    <row r="98" spans="6:10" ht="15.75">
      <c r="F98" s="108"/>
      <c r="G98" s="109"/>
      <c r="H98" s="109"/>
      <c r="J98" s="110"/>
    </row>
    <row r="99" spans="6:10" ht="15.75">
      <c r="F99" s="108"/>
      <c r="G99" s="109"/>
      <c r="H99" s="109"/>
      <c r="J99" s="110"/>
    </row>
  </sheetData>
  <mergeCells count="1">
    <mergeCell ref="F5:H5"/>
  </mergeCells>
  <printOptions/>
  <pageMargins left="1" right="0.8" top="0.75" bottom="0.5" header="0.5" footer="0.5"/>
  <pageSetup blackAndWhite="1" fitToHeight="1" fitToWidth="1" horizontalDpi="600" verticalDpi="600" orientation="portrait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showGridLines="0" tabSelected="1" workbookViewId="0" topLeftCell="C1">
      <selection activeCell="E11" sqref="E11"/>
    </sheetView>
  </sheetViews>
  <sheetFormatPr defaultColWidth="9.00390625" defaultRowHeight="15.75"/>
  <cols>
    <col min="1" max="4" width="2.625" style="4" customWidth="1"/>
    <col min="5" max="5" width="37.625" style="4" customWidth="1"/>
    <col min="6" max="6" width="12.125" style="52" customWidth="1"/>
    <col min="7" max="7" width="2.625" style="4" customWidth="1"/>
    <col min="8" max="8" width="12.125" style="4" customWidth="1"/>
    <col min="9" max="9" width="2.625" style="5" customWidth="1"/>
    <col min="10" max="10" width="12.125" style="52" customWidth="1"/>
    <col min="11" max="11" width="2.625" style="4" customWidth="1"/>
    <col min="12" max="12" width="12.125" style="4" customWidth="1"/>
    <col min="13" max="13" width="12.625" style="4" customWidth="1"/>
    <col min="14" max="16384" width="8.75390625" style="4" customWidth="1"/>
  </cols>
  <sheetData>
    <row r="1" spans="1:10" s="2" customFormat="1" ht="18.75">
      <c r="A1" s="96" t="str">
        <f>earnings!A1</f>
        <v>FIRAN TECHNOLOGY GROUP CORPORATION</v>
      </c>
      <c r="F1" s="1"/>
      <c r="I1" s="3"/>
      <c r="J1" s="1"/>
    </row>
    <row r="2" spans="1:10" s="2" customFormat="1" ht="18.75">
      <c r="A2" s="7" t="s">
        <v>20</v>
      </c>
      <c r="F2" s="1"/>
      <c r="I2" s="3"/>
      <c r="J2" s="1"/>
    </row>
    <row r="3" spans="1:12" s="5" customFormat="1" ht="15" customHeight="1" thickBot="1">
      <c r="A3" s="84" t="s">
        <v>17</v>
      </c>
      <c r="B3" s="51"/>
      <c r="C3" s="51"/>
      <c r="D3" s="51"/>
      <c r="E3" s="51"/>
      <c r="F3" s="51"/>
      <c r="G3" s="50"/>
      <c r="H3" s="50"/>
      <c r="I3" s="115"/>
      <c r="J3" s="51"/>
      <c r="K3" s="50"/>
      <c r="L3" s="50"/>
    </row>
    <row r="4" spans="1:12" s="5" customFormat="1" ht="15" customHeight="1">
      <c r="A4" s="94"/>
      <c r="B4" s="95"/>
      <c r="C4" s="95"/>
      <c r="D4" s="95"/>
      <c r="E4" s="95"/>
      <c r="F4" s="95"/>
      <c r="G4" s="6"/>
      <c r="H4" s="6"/>
      <c r="J4" s="95"/>
      <c r="K4" s="6"/>
      <c r="L4" s="6"/>
    </row>
    <row r="5" spans="1:12" s="5" customFormat="1" ht="15" customHeight="1">
      <c r="A5" s="94"/>
      <c r="B5" s="95"/>
      <c r="C5" s="95"/>
      <c r="D5" s="95"/>
      <c r="E5" s="95"/>
      <c r="F5" s="168" t="s">
        <v>39</v>
      </c>
      <c r="G5" s="168"/>
      <c r="H5" s="168"/>
      <c r="J5" s="168" t="s">
        <v>89</v>
      </c>
      <c r="K5" s="168"/>
      <c r="L5" s="168"/>
    </row>
    <row r="6" spans="6:12" s="13" customFormat="1" ht="15">
      <c r="F6" s="157">
        <v>39234</v>
      </c>
      <c r="G6" s="93"/>
      <c r="H6" s="158">
        <v>38870</v>
      </c>
      <c r="I6" s="12"/>
      <c r="J6" s="92">
        <v>39234</v>
      </c>
      <c r="K6" s="93"/>
      <c r="L6" s="93">
        <v>38870</v>
      </c>
    </row>
    <row r="7" spans="6:12" s="13" customFormat="1" ht="15">
      <c r="F7" s="57" t="str">
        <f>earnings!D7</f>
        <v>(unaudited)</v>
      </c>
      <c r="G7" s="38"/>
      <c r="H7" s="91" t="str">
        <f>F7</f>
        <v>(unaudited)</v>
      </c>
      <c r="I7" s="12"/>
      <c r="J7" s="57" t="str">
        <f>'YTD earnings '!H7</f>
        <v>(unaudited)</v>
      </c>
      <c r="K7" s="38"/>
      <c r="L7" s="91" t="str">
        <f>J7</f>
        <v>(unaudited)</v>
      </c>
    </row>
    <row r="8" spans="1:12" s="13" customFormat="1" ht="15">
      <c r="A8" s="13" t="s">
        <v>6</v>
      </c>
      <c r="F8" s="71"/>
      <c r="G8" s="38"/>
      <c r="H8" s="16"/>
      <c r="I8" s="12"/>
      <c r="J8" s="71"/>
      <c r="K8" s="38"/>
      <c r="L8" s="16"/>
    </row>
    <row r="9" spans="2:12" s="13" customFormat="1" ht="15">
      <c r="B9" s="13" t="s">
        <v>7</v>
      </c>
      <c r="F9" s="71"/>
      <c r="G9" s="38"/>
      <c r="H9" s="16"/>
      <c r="I9" s="12"/>
      <c r="J9" s="71"/>
      <c r="K9" s="38"/>
      <c r="L9" s="16"/>
    </row>
    <row r="10" spans="6:12" s="13" customFormat="1" ht="15">
      <c r="F10" s="71"/>
      <c r="G10" s="38"/>
      <c r="H10" s="16"/>
      <c r="I10" s="12"/>
      <c r="J10" s="71"/>
      <c r="K10" s="38"/>
      <c r="L10" s="16"/>
    </row>
    <row r="11" spans="2:10" s="13" customFormat="1" ht="15">
      <c r="B11" s="35" t="s">
        <v>8</v>
      </c>
      <c r="F11" s="17"/>
      <c r="I11" s="12"/>
      <c r="J11" s="17"/>
    </row>
    <row r="12" spans="3:12" s="13" customFormat="1" ht="15">
      <c r="C12" s="13" t="s">
        <v>51</v>
      </c>
      <c r="F12" s="101">
        <f>J12-482</f>
        <v>342</v>
      </c>
      <c r="G12" s="43"/>
      <c r="H12" s="114">
        <f>'YTD earnings '!F23</f>
        <v>408</v>
      </c>
      <c r="I12" s="12"/>
      <c r="J12" s="101">
        <f>'YTD earnings '!H23</f>
        <v>824</v>
      </c>
      <c r="K12" s="43"/>
      <c r="L12" s="114">
        <f>'YTD earnings '!J23</f>
        <v>586</v>
      </c>
    </row>
    <row r="13" spans="3:12" s="13" customFormat="1" ht="15">
      <c r="C13" s="13" t="s">
        <v>9</v>
      </c>
      <c r="F13" s="70"/>
      <c r="G13" s="70"/>
      <c r="H13" s="22"/>
      <c r="I13" s="12"/>
      <c r="J13" s="70"/>
      <c r="K13" s="70"/>
      <c r="L13" s="22"/>
    </row>
    <row r="14" spans="4:12" s="13" customFormat="1" ht="15">
      <c r="D14" s="13" t="s">
        <v>21</v>
      </c>
      <c r="F14" s="70">
        <f>J14-47</f>
        <v>42</v>
      </c>
      <c r="G14" s="19"/>
      <c r="H14" s="22">
        <v>48</v>
      </c>
      <c r="I14" s="12"/>
      <c r="J14" s="70">
        <v>89</v>
      </c>
      <c r="K14" s="19"/>
      <c r="L14" s="22">
        <v>96</v>
      </c>
    </row>
    <row r="15" spans="4:12" s="13" customFormat="1" ht="15">
      <c r="D15" s="13" t="s">
        <v>84</v>
      </c>
      <c r="F15" s="70">
        <f>J15-3</f>
        <v>358</v>
      </c>
      <c r="G15" s="19"/>
      <c r="H15" s="22">
        <v>0</v>
      </c>
      <c r="I15" s="12"/>
      <c r="J15" s="70">
        <v>361</v>
      </c>
      <c r="K15" s="19"/>
      <c r="L15" s="22">
        <v>0</v>
      </c>
    </row>
    <row r="16" spans="4:12" s="13" customFormat="1" ht="15">
      <c r="D16" s="13" t="s">
        <v>52</v>
      </c>
      <c r="F16" s="70"/>
      <c r="G16" s="19"/>
      <c r="H16" s="22"/>
      <c r="I16" s="12"/>
      <c r="J16" s="70"/>
      <c r="K16" s="19"/>
      <c r="L16" s="22"/>
    </row>
    <row r="17" spans="4:12" s="13" customFormat="1" ht="15">
      <c r="D17" s="13" t="s">
        <v>111</v>
      </c>
      <c r="F17" s="70">
        <f>J17--395</f>
        <v>-419</v>
      </c>
      <c r="G17" s="19"/>
      <c r="H17" s="22">
        <v>0</v>
      </c>
      <c r="I17" s="12"/>
      <c r="J17" s="70">
        <v>-814</v>
      </c>
      <c r="K17" s="19"/>
      <c r="L17" s="22">
        <v>0</v>
      </c>
    </row>
    <row r="18" spans="4:14" s="13" customFormat="1" ht="15">
      <c r="D18" s="13" t="s">
        <v>31</v>
      </c>
      <c r="F18" s="70">
        <f>J18-17</f>
        <v>16</v>
      </c>
      <c r="G18" s="19"/>
      <c r="H18" s="22">
        <v>54</v>
      </c>
      <c r="I18" s="12"/>
      <c r="J18" s="70">
        <v>33</v>
      </c>
      <c r="K18" s="19"/>
      <c r="L18" s="22">
        <v>120</v>
      </c>
      <c r="M18" s="12"/>
      <c r="N18" s="12"/>
    </row>
    <row r="19" spans="4:14" s="13" customFormat="1" ht="15">
      <c r="D19" s="12" t="s">
        <v>33</v>
      </c>
      <c r="F19" s="70">
        <f>J19-790</f>
        <v>697</v>
      </c>
      <c r="G19" s="19"/>
      <c r="H19" s="26">
        <v>761</v>
      </c>
      <c r="I19" s="12"/>
      <c r="J19" s="70">
        <v>1487</v>
      </c>
      <c r="K19" s="19"/>
      <c r="L19" s="26">
        <v>1561</v>
      </c>
      <c r="M19" s="12"/>
      <c r="N19" s="12"/>
    </row>
    <row r="20" spans="4:14" s="13" customFormat="1" ht="15">
      <c r="D20" s="13" t="s">
        <v>107</v>
      </c>
      <c r="F20" s="70">
        <f>J20-63</f>
        <v>-281</v>
      </c>
      <c r="G20" s="19"/>
      <c r="H20" s="164">
        <f>L20-69</f>
        <v>-203</v>
      </c>
      <c r="I20" s="12"/>
      <c r="J20" s="70">
        <v>-218</v>
      </c>
      <c r="K20" s="19"/>
      <c r="L20" s="164">
        <v>-134</v>
      </c>
      <c r="M20" s="12"/>
      <c r="N20" s="12"/>
    </row>
    <row r="21" spans="4:14" s="13" customFormat="1" ht="15">
      <c r="D21" s="41" t="s">
        <v>47</v>
      </c>
      <c r="F21" s="70">
        <f>J21--1129</f>
        <v>-1176</v>
      </c>
      <c r="G21" s="19"/>
      <c r="H21" s="26">
        <v>-185</v>
      </c>
      <c r="I21" s="12"/>
      <c r="J21" s="70">
        <f>-2304-1</f>
        <v>-2305</v>
      </c>
      <c r="K21" s="19"/>
      <c r="L21" s="26">
        <v>-1201</v>
      </c>
      <c r="M21" s="12"/>
      <c r="N21" s="12"/>
    </row>
    <row r="22" spans="1:14" s="13" customFormat="1" ht="15">
      <c r="A22" s="75"/>
      <c r="B22" s="75"/>
      <c r="C22" s="75"/>
      <c r="D22" s="75"/>
      <c r="E22" s="75"/>
      <c r="F22" s="76">
        <f>SUM(F12:F21)</f>
        <v>-421</v>
      </c>
      <c r="G22" s="77"/>
      <c r="H22" s="78">
        <f>SUM(H12:H21)</f>
        <v>883</v>
      </c>
      <c r="I22" s="75"/>
      <c r="J22" s="76">
        <f>SUM(J12:J21)</f>
        <v>-543</v>
      </c>
      <c r="K22" s="77"/>
      <c r="L22" s="78">
        <f>SUM(L12:L21)</f>
        <v>1028</v>
      </c>
      <c r="M22" s="12"/>
      <c r="N22" s="12"/>
    </row>
    <row r="23" spans="6:14" s="13" customFormat="1" ht="15">
      <c r="F23" s="70"/>
      <c r="G23" s="19"/>
      <c r="H23" s="22"/>
      <c r="I23" s="12"/>
      <c r="J23" s="70"/>
      <c r="K23" s="19"/>
      <c r="L23" s="22"/>
      <c r="M23" s="12"/>
      <c r="N23" s="12"/>
    </row>
    <row r="24" spans="2:14" s="13" customFormat="1" ht="15">
      <c r="B24" s="13" t="s">
        <v>10</v>
      </c>
      <c r="F24" s="70"/>
      <c r="G24" s="19"/>
      <c r="H24" s="22"/>
      <c r="I24" s="12"/>
      <c r="J24" s="70"/>
      <c r="K24" s="19"/>
      <c r="L24" s="22"/>
      <c r="M24" s="12"/>
      <c r="N24" s="12"/>
    </row>
    <row r="25" spans="1:14" s="13" customFormat="1" ht="15">
      <c r="A25" s="24"/>
      <c r="B25" s="24"/>
      <c r="C25" s="24" t="s">
        <v>34</v>
      </c>
      <c r="D25" s="24"/>
      <c r="E25" s="24"/>
      <c r="F25" s="56">
        <f>J25--860</f>
        <v>-961</v>
      </c>
      <c r="G25" s="36"/>
      <c r="H25" s="25">
        <v>-461</v>
      </c>
      <c r="I25" s="24"/>
      <c r="J25" s="56">
        <v>-1821</v>
      </c>
      <c r="K25" s="36"/>
      <c r="L25" s="25">
        <v>-1293</v>
      </c>
      <c r="M25" s="103"/>
      <c r="N25" s="103"/>
    </row>
    <row r="26" spans="6:12" s="12" customFormat="1" ht="15">
      <c r="F26" s="53"/>
      <c r="G26" s="26"/>
      <c r="H26" s="26"/>
      <c r="J26" s="53"/>
      <c r="K26" s="26"/>
      <c r="L26" s="26"/>
    </row>
    <row r="27" spans="2:14" s="13" customFormat="1" ht="15">
      <c r="B27" s="13" t="s">
        <v>11</v>
      </c>
      <c r="F27" s="70"/>
      <c r="G27" s="19"/>
      <c r="H27" s="22"/>
      <c r="I27" s="12"/>
      <c r="J27" s="70"/>
      <c r="K27" s="19"/>
      <c r="L27" s="22"/>
      <c r="M27" s="12"/>
      <c r="N27" s="12"/>
    </row>
    <row r="28" spans="1:14" s="13" customFormat="1" ht="15">
      <c r="A28" s="12"/>
      <c r="B28" s="12"/>
      <c r="C28" s="12" t="s">
        <v>26</v>
      </c>
      <c r="D28" s="12"/>
      <c r="E28" s="12"/>
      <c r="F28" s="70">
        <f>J28--266</f>
        <v>-226</v>
      </c>
      <c r="G28" s="23"/>
      <c r="H28" s="26">
        <f>-457-H20</f>
        <v>-254</v>
      </c>
      <c r="I28" s="12"/>
      <c r="J28" s="53">
        <f>-246-246</f>
        <v>-492</v>
      </c>
      <c r="K28" s="23"/>
      <c r="L28" s="26">
        <f>-962-L20</f>
        <v>-828</v>
      </c>
      <c r="M28" s="103"/>
      <c r="N28" s="12"/>
    </row>
    <row r="29" spans="1:14" s="13" customFormat="1" ht="15">
      <c r="A29" s="12"/>
      <c r="B29" s="12"/>
      <c r="C29" s="12" t="s">
        <v>99</v>
      </c>
      <c r="D29" s="12"/>
      <c r="E29" s="12"/>
      <c r="F29" s="70">
        <f>J29-0</f>
        <v>1061</v>
      </c>
      <c r="G29" s="23"/>
      <c r="H29" s="26">
        <v>0</v>
      </c>
      <c r="I29" s="12"/>
      <c r="J29" s="53">
        <v>1061</v>
      </c>
      <c r="K29" s="23"/>
      <c r="L29" s="26">
        <v>0</v>
      </c>
      <c r="M29" s="103"/>
      <c r="N29" s="12"/>
    </row>
    <row r="30" spans="1:14" s="13" customFormat="1" ht="15">
      <c r="A30" s="75"/>
      <c r="B30" s="75"/>
      <c r="C30" s="75"/>
      <c r="D30" s="75"/>
      <c r="E30" s="75"/>
      <c r="F30" s="76">
        <f>SUM(F28:F29)</f>
        <v>835</v>
      </c>
      <c r="G30" s="77"/>
      <c r="H30" s="78">
        <f>SUM(H28:H29)</f>
        <v>-254</v>
      </c>
      <c r="I30" s="75"/>
      <c r="J30" s="76">
        <f>SUM(J28:J29)</f>
        <v>569</v>
      </c>
      <c r="K30" s="77"/>
      <c r="L30" s="78">
        <f>SUM(L28:L29)</f>
        <v>-828</v>
      </c>
      <c r="M30" s="103"/>
      <c r="N30" s="12"/>
    </row>
    <row r="31" spans="1:14" s="13" customFormat="1" ht="15">
      <c r="A31" s="35"/>
      <c r="F31" s="70"/>
      <c r="G31" s="19"/>
      <c r="H31" s="22"/>
      <c r="I31" s="12"/>
      <c r="J31" s="70"/>
      <c r="K31" s="19"/>
      <c r="L31" s="22"/>
      <c r="M31" s="12"/>
      <c r="N31" s="12"/>
    </row>
    <row r="32" spans="1:14" s="13" customFormat="1" ht="15">
      <c r="A32" s="24"/>
      <c r="B32" s="24" t="s">
        <v>29</v>
      </c>
      <c r="C32" s="24"/>
      <c r="D32" s="24"/>
      <c r="E32" s="24"/>
      <c r="F32" s="56">
        <f>J32--27</f>
        <v>54</v>
      </c>
      <c r="G32" s="36"/>
      <c r="H32" s="25">
        <v>-46</v>
      </c>
      <c r="I32" s="24"/>
      <c r="J32" s="56">
        <v>27</v>
      </c>
      <c r="K32" s="36"/>
      <c r="L32" s="25">
        <v>-11</v>
      </c>
      <c r="M32" s="12"/>
      <c r="N32" s="12"/>
    </row>
    <row r="33" spans="6:14" s="13" customFormat="1" ht="15">
      <c r="F33" s="70"/>
      <c r="G33" s="22"/>
      <c r="H33" s="22"/>
      <c r="I33" s="12"/>
      <c r="J33" s="70"/>
      <c r="K33" s="22"/>
      <c r="L33" s="22"/>
      <c r="M33" s="12"/>
      <c r="N33" s="12"/>
    </row>
    <row r="34" spans="1:14" s="13" customFormat="1" ht="15">
      <c r="A34" s="44" t="s">
        <v>27</v>
      </c>
      <c r="F34" s="70">
        <f>F22+F25+F30+F32</f>
        <v>-493</v>
      </c>
      <c r="G34" s="22"/>
      <c r="H34" s="22">
        <f>H22+H25+H30+H32</f>
        <v>122</v>
      </c>
      <c r="I34" s="12"/>
      <c r="J34" s="70">
        <f>J22+J25+J30+J32</f>
        <v>-1768</v>
      </c>
      <c r="K34" s="22"/>
      <c r="L34" s="22">
        <f>L22+L25+L30+L32</f>
        <v>-1104</v>
      </c>
      <c r="M34" s="12"/>
      <c r="N34" s="12"/>
    </row>
    <row r="35" spans="1:12" s="13" customFormat="1" ht="15">
      <c r="A35" s="44"/>
      <c r="F35" s="70"/>
      <c r="G35" s="22"/>
      <c r="H35" s="22"/>
      <c r="I35" s="12"/>
      <c r="J35" s="70"/>
      <c r="K35" s="22"/>
      <c r="L35" s="22"/>
    </row>
    <row r="36" spans="1:12" s="13" customFormat="1" ht="15">
      <c r="A36" s="24" t="s">
        <v>81</v>
      </c>
      <c r="B36" s="24"/>
      <c r="C36" s="24"/>
      <c r="D36" s="24"/>
      <c r="E36" s="24"/>
      <c r="F36" s="56">
        <v>1073</v>
      </c>
      <c r="G36" s="36"/>
      <c r="H36" s="25">
        <v>825</v>
      </c>
      <c r="I36" s="24"/>
      <c r="J36" s="56">
        <f>'bs'!I10</f>
        <v>2348</v>
      </c>
      <c r="K36" s="36"/>
      <c r="L36" s="25">
        <v>2051</v>
      </c>
    </row>
    <row r="37" spans="1:12" s="13" customFormat="1" ht="15">
      <c r="A37" s="12"/>
      <c r="B37" s="12"/>
      <c r="C37" s="12"/>
      <c r="D37" s="12"/>
      <c r="E37" s="12"/>
      <c r="F37" s="53"/>
      <c r="G37" s="23"/>
      <c r="H37" s="26"/>
      <c r="I37" s="12"/>
      <c r="J37" s="53"/>
      <c r="K37" s="23"/>
      <c r="L37" s="26"/>
    </row>
    <row r="38" spans="1:12" s="13" customFormat="1" ht="15.75" thickBot="1">
      <c r="A38" s="49" t="s">
        <v>82</v>
      </c>
      <c r="B38" s="29"/>
      <c r="C38" s="29"/>
      <c r="D38" s="29"/>
      <c r="E38" s="29"/>
      <c r="F38" s="97">
        <f>F34+F36</f>
        <v>580</v>
      </c>
      <c r="G38" s="30"/>
      <c r="H38" s="30">
        <f>H34+H36</f>
        <v>947</v>
      </c>
      <c r="I38" s="72"/>
      <c r="J38" s="97">
        <f>J34+J36</f>
        <v>580</v>
      </c>
      <c r="K38" s="30"/>
      <c r="L38" s="30">
        <f>L34+L36</f>
        <v>947</v>
      </c>
    </row>
    <row r="39" spans="6:12" s="13" customFormat="1" ht="15">
      <c r="F39" s="59"/>
      <c r="G39" s="19"/>
      <c r="H39" s="19"/>
      <c r="I39" s="12"/>
      <c r="J39" s="59"/>
      <c r="K39" s="19"/>
      <c r="L39" s="19"/>
    </row>
    <row r="40" spans="1:12" s="13" customFormat="1" ht="15">
      <c r="A40" s="13" t="s">
        <v>25</v>
      </c>
      <c r="F40" s="59"/>
      <c r="G40" s="19"/>
      <c r="H40" s="19"/>
      <c r="I40" s="12"/>
      <c r="J40" s="59"/>
      <c r="K40" s="19"/>
      <c r="L40" s="19"/>
    </row>
    <row r="41" spans="2:12" s="13" customFormat="1" ht="15">
      <c r="B41" s="12" t="s">
        <v>22</v>
      </c>
      <c r="C41" s="12"/>
      <c r="D41" s="12"/>
      <c r="E41" s="12"/>
      <c r="F41" s="104">
        <f>J41-138</f>
        <v>123</v>
      </c>
      <c r="G41" s="23"/>
      <c r="H41" s="105">
        <v>131</v>
      </c>
      <c r="I41" s="12"/>
      <c r="J41" s="104">
        <v>261</v>
      </c>
      <c r="K41" s="23"/>
      <c r="L41" s="105">
        <v>229</v>
      </c>
    </row>
    <row r="42" spans="1:12" s="12" customFormat="1" ht="15">
      <c r="A42" s="11"/>
      <c r="B42" s="11" t="s">
        <v>23</v>
      </c>
      <c r="C42" s="11"/>
      <c r="D42" s="11"/>
      <c r="E42" s="11"/>
      <c r="F42" s="106">
        <v>0</v>
      </c>
      <c r="G42" s="85"/>
      <c r="H42" s="107">
        <v>0</v>
      </c>
      <c r="J42" s="106">
        <v>0</v>
      </c>
      <c r="K42" s="85"/>
      <c r="L42" s="107">
        <v>343</v>
      </c>
    </row>
    <row r="43" spans="6:12" s="12" customFormat="1" ht="15">
      <c r="F43" s="68"/>
      <c r="G43" s="23"/>
      <c r="H43" s="54"/>
      <c r="J43" s="68"/>
      <c r="K43" s="23"/>
      <c r="L43" s="54"/>
    </row>
    <row r="44" spans="2:12" s="13" customFormat="1" ht="15">
      <c r="B44" s="13" t="s">
        <v>104</v>
      </c>
      <c r="F44" s="59"/>
      <c r="G44" s="19"/>
      <c r="H44" s="19"/>
      <c r="I44" s="12"/>
      <c r="J44" s="59"/>
      <c r="K44" s="19"/>
      <c r="L44" s="19"/>
    </row>
    <row r="45" spans="6:12" s="13" customFormat="1" ht="15">
      <c r="F45" s="59"/>
      <c r="G45" s="19"/>
      <c r="H45" s="19"/>
      <c r="I45" s="12"/>
      <c r="J45" s="59"/>
      <c r="K45" s="19"/>
      <c r="L45" s="19"/>
    </row>
    <row r="46" spans="6:12" s="13" customFormat="1" ht="15">
      <c r="F46" s="59"/>
      <c r="G46" s="19"/>
      <c r="H46" s="19"/>
      <c r="I46" s="12"/>
      <c r="J46" s="59"/>
      <c r="K46" s="19"/>
      <c r="L46" s="19"/>
    </row>
    <row r="47" spans="6:12" s="13" customFormat="1" ht="15">
      <c r="F47" s="59"/>
      <c r="G47" s="19"/>
      <c r="H47" s="19"/>
      <c r="I47" s="12"/>
      <c r="J47" s="59"/>
      <c r="K47" s="19"/>
      <c r="L47" s="19"/>
    </row>
    <row r="48" spans="6:12" s="13" customFormat="1" ht="15">
      <c r="F48" s="59"/>
      <c r="G48" s="19"/>
      <c r="H48" s="19"/>
      <c r="I48" s="12"/>
      <c r="J48" s="59"/>
      <c r="K48" s="19"/>
      <c r="L48" s="19"/>
    </row>
    <row r="49" spans="6:12" s="13" customFormat="1" ht="15">
      <c r="F49" s="59"/>
      <c r="G49" s="19"/>
      <c r="H49" s="19"/>
      <c r="I49" s="12"/>
      <c r="J49" s="59"/>
      <c r="K49" s="19"/>
      <c r="L49" s="19"/>
    </row>
    <row r="50" spans="6:12" s="13" customFormat="1" ht="15">
      <c r="F50" s="59"/>
      <c r="G50" s="19"/>
      <c r="H50" s="19"/>
      <c r="I50" s="12"/>
      <c r="J50" s="59"/>
      <c r="K50" s="19"/>
      <c r="L50" s="19"/>
    </row>
    <row r="51" spans="6:12" s="13" customFormat="1" ht="15">
      <c r="F51" s="59"/>
      <c r="G51" s="19"/>
      <c r="H51" s="19"/>
      <c r="I51" s="12"/>
      <c r="J51" s="59"/>
      <c r="K51" s="19"/>
      <c r="L51" s="19"/>
    </row>
    <row r="52" spans="6:12" s="13" customFormat="1" ht="15">
      <c r="F52" s="59"/>
      <c r="G52" s="19"/>
      <c r="H52" s="19"/>
      <c r="I52" s="12"/>
      <c r="J52" s="59"/>
      <c r="K52" s="19"/>
      <c r="L52" s="19"/>
    </row>
    <row r="53" spans="6:12" s="13" customFormat="1" ht="15">
      <c r="F53" s="59"/>
      <c r="G53" s="19"/>
      <c r="H53" s="19"/>
      <c r="I53" s="12"/>
      <c r="J53" s="59"/>
      <c r="K53" s="19"/>
      <c r="L53" s="19"/>
    </row>
    <row r="54" spans="6:12" s="13" customFormat="1" ht="15">
      <c r="F54" s="59"/>
      <c r="G54" s="19"/>
      <c r="H54" s="19"/>
      <c r="I54" s="12"/>
      <c r="J54" s="59"/>
      <c r="K54" s="19"/>
      <c r="L54" s="19"/>
    </row>
    <row r="55" spans="6:12" s="13" customFormat="1" ht="15">
      <c r="F55" s="59"/>
      <c r="G55" s="19"/>
      <c r="H55" s="19"/>
      <c r="I55" s="12"/>
      <c r="J55" s="59"/>
      <c r="K55" s="19"/>
      <c r="L55" s="19"/>
    </row>
    <row r="56" spans="6:12" s="13" customFormat="1" ht="15">
      <c r="F56" s="59"/>
      <c r="G56" s="19"/>
      <c r="H56" s="19"/>
      <c r="I56" s="12"/>
      <c r="J56" s="59"/>
      <c r="K56" s="19"/>
      <c r="L56" s="19"/>
    </row>
    <row r="57" spans="6:12" s="13" customFormat="1" ht="15">
      <c r="F57" s="59"/>
      <c r="G57" s="19"/>
      <c r="H57" s="19"/>
      <c r="I57" s="12"/>
      <c r="J57" s="59"/>
      <c r="K57" s="19"/>
      <c r="L57" s="19"/>
    </row>
    <row r="58" spans="6:12" s="13" customFormat="1" ht="15">
      <c r="F58" s="59"/>
      <c r="G58" s="19"/>
      <c r="H58" s="19"/>
      <c r="I58" s="12"/>
      <c r="J58" s="59"/>
      <c r="K58" s="19"/>
      <c r="L58" s="19"/>
    </row>
    <row r="59" spans="6:12" s="13" customFormat="1" ht="15">
      <c r="F59" s="59"/>
      <c r="G59" s="19"/>
      <c r="H59" s="19"/>
      <c r="I59" s="12"/>
      <c r="J59" s="59"/>
      <c r="K59" s="19"/>
      <c r="L59" s="19"/>
    </row>
    <row r="60" spans="6:12" s="13" customFormat="1" ht="15">
      <c r="F60" s="59"/>
      <c r="G60" s="19"/>
      <c r="H60" s="19"/>
      <c r="I60" s="12"/>
      <c r="J60" s="59"/>
      <c r="K60" s="19"/>
      <c r="L60" s="19"/>
    </row>
    <row r="61" spans="6:12" s="13" customFormat="1" ht="15">
      <c r="F61" s="59"/>
      <c r="G61" s="19"/>
      <c r="H61" s="19"/>
      <c r="I61" s="12"/>
      <c r="J61" s="59"/>
      <c r="K61" s="19"/>
      <c r="L61" s="19"/>
    </row>
    <row r="62" spans="6:12" s="13" customFormat="1" ht="15">
      <c r="F62" s="59"/>
      <c r="G62" s="19"/>
      <c r="H62" s="19"/>
      <c r="I62" s="12"/>
      <c r="J62" s="59"/>
      <c r="K62" s="19"/>
      <c r="L62" s="19"/>
    </row>
    <row r="63" spans="6:12" s="13" customFormat="1" ht="15">
      <c r="F63" s="59"/>
      <c r="G63" s="19"/>
      <c r="H63" s="19"/>
      <c r="I63" s="12"/>
      <c r="J63" s="59"/>
      <c r="K63" s="19"/>
      <c r="L63" s="19"/>
    </row>
    <row r="64" spans="6:12" s="13" customFormat="1" ht="15">
      <c r="F64" s="59"/>
      <c r="G64" s="19"/>
      <c r="H64" s="19"/>
      <c r="I64" s="12"/>
      <c r="J64" s="59"/>
      <c r="K64" s="19"/>
      <c r="L64" s="19"/>
    </row>
    <row r="65" spans="6:12" s="13" customFormat="1" ht="15">
      <c r="F65" s="59"/>
      <c r="G65" s="19"/>
      <c r="H65" s="19"/>
      <c r="I65" s="12"/>
      <c r="J65" s="59"/>
      <c r="K65" s="19"/>
      <c r="L65" s="19"/>
    </row>
    <row r="66" spans="6:12" s="13" customFormat="1" ht="15">
      <c r="F66" s="59"/>
      <c r="G66" s="19"/>
      <c r="H66" s="19"/>
      <c r="I66" s="12"/>
      <c r="J66" s="59"/>
      <c r="K66" s="19"/>
      <c r="L66" s="19"/>
    </row>
    <row r="67" spans="6:12" s="13" customFormat="1" ht="15">
      <c r="F67" s="59"/>
      <c r="G67" s="19"/>
      <c r="H67" s="19"/>
      <c r="I67" s="12"/>
      <c r="J67" s="59"/>
      <c r="K67" s="19"/>
      <c r="L67" s="19"/>
    </row>
    <row r="68" spans="6:12" ht="15.75">
      <c r="F68" s="108"/>
      <c r="G68" s="109"/>
      <c r="H68" s="109"/>
      <c r="J68" s="108"/>
      <c r="K68" s="109"/>
      <c r="L68" s="109"/>
    </row>
    <row r="69" spans="6:12" ht="15.75">
      <c r="F69" s="108"/>
      <c r="G69" s="109"/>
      <c r="H69" s="109"/>
      <c r="J69" s="108"/>
      <c r="K69" s="109"/>
      <c r="L69" s="109"/>
    </row>
    <row r="70" spans="6:12" ht="15.75">
      <c r="F70" s="108"/>
      <c r="G70" s="109"/>
      <c r="H70" s="109"/>
      <c r="J70" s="108"/>
      <c r="K70" s="109"/>
      <c r="L70" s="109"/>
    </row>
    <row r="71" spans="6:12" ht="15.75">
      <c r="F71" s="108"/>
      <c r="G71" s="109"/>
      <c r="H71" s="109"/>
      <c r="J71" s="108"/>
      <c r="K71" s="109"/>
      <c r="L71" s="109"/>
    </row>
    <row r="72" spans="6:12" ht="15.75">
      <c r="F72" s="108"/>
      <c r="G72" s="109"/>
      <c r="H72" s="109"/>
      <c r="J72" s="108"/>
      <c r="K72" s="109"/>
      <c r="L72" s="109"/>
    </row>
    <row r="73" spans="6:12" ht="15.75">
      <c r="F73" s="108"/>
      <c r="G73" s="109"/>
      <c r="H73" s="109"/>
      <c r="J73" s="108"/>
      <c r="K73" s="109"/>
      <c r="L73" s="109"/>
    </row>
    <row r="74" spans="6:12" ht="15.75">
      <c r="F74" s="108"/>
      <c r="G74" s="109"/>
      <c r="H74" s="109"/>
      <c r="J74" s="108"/>
      <c r="K74" s="109"/>
      <c r="L74" s="109"/>
    </row>
    <row r="75" spans="6:12" ht="15.75">
      <c r="F75" s="108"/>
      <c r="G75" s="109"/>
      <c r="H75" s="109"/>
      <c r="J75" s="108"/>
      <c r="K75" s="109"/>
      <c r="L75" s="109"/>
    </row>
    <row r="76" spans="6:12" ht="15.75">
      <c r="F76" s="108"/>
      <c r="G76" s="109"/>
      <c r="H76" s="109"/>
      <c r="J76" s="108"/>
      <c r="K76" s="109"/>
      <c r="L76" s="109"/>
    </row>
    <row r="77" spans="6:12" ht="15.75">
      <c r="F77" s="108"/>
      <c r="G77" s="109"/>
      <c r="H77" s="109"/>
      <c r="J77" s="108"/>
      <c r="K77" s="109"/>
      <c r="L77" s="109"/>
    </row>
    <row r="78" spans="6:12" ht="15.75">
      <c r="F78" s="108"/>
      <c r="G78" s="109"/>
      <c r="H78" s="109"/>
      <c r="J78" s="108"/>
      <c r="K78" s="109"/>
      <c r="L78" s="109"/>
    </row>
    <row r="79" spans="6:12" ht="15.75">
      <c r="F79" s="108"/>
      <c r="G79" s="109"/>
      <c r="H79" s="109"/>
      <c r="J79" s="108"/>
      <c r="K79" s="109"/>
      <c r="L79" s="109"/>
    </row>
    <row r="80" spans="6:12" ht="15.75">
      <c r="F80" s="108"/>
      <c r="G80" s="109"/>
      <c r="H80" s="109"/>
      <c r="J80" s="108"/>
      <c r="K80" s="109"/>
      <c r="L80" s="109"/>
    </row>
    <row r="81" spans="6:12" ht="15.75">
      <c r="F81" s="108"/>
      <c r="G81" s="109"/>
      <c r="H81" s="109"/>
      <c r="J81" s="108"/>
      <c r="K81" s="109"/>
      <c r="L81" s="109"/>
    </row>
    <row r="82" spans="6:12" ht="15.75">
      <c r="F82" s="108"/>
      <c r="G82" s="109"/>
      <c r="H82" s="109"/>
      <c r="J82" s="108"/>
      <c r="K82" s="109"/>
      <c r="L82" s="109"/>
    </row>
    <row r="83" spans="6:12" ht="15.75">
      <c r="F83" s="108"/>
      <c r="G83" s="109"/>
      <c r="H83" s="109"/>
      <c r="J83" s="108"/>
      <c r="K83" s="109"/>
      <c r="L83" s="109"/>
    </row>
    <row r="84" spans="6:12" ht="15.75">
      <c r="F84" s="108"/>
      <c r="G84" s="109"/>
      <c r="H84" s="109"/>
      <c r="J84" s="108"/>
      <c r="K84" s="109"/>
      <c r="L84" s="109"/>
    </row>
    <row r="85" spans="6:12" ht="15.75">
      <c r="F85" s="108"/>
      <c r="G85" s="109"/>
      <c r="H85" s="109"/>
      <c r="J85" s="108"/>
      <c r="K85" s="109"/>
      <c r="L85" s="109"/>
    </row>
    <row r="86" spans="6:12" ht="15.75">
      <c r="F86" s="108"/>
      <c r="G86" s="109"/>
      <c r="H86" s="109"/>
      <c r="J86" s="108"/>
      <c r="K86" s="109"/>
      <c r="L86" s="109"/>
    </row>
    <row r="87" spans="6:12" ht="15.75">
      <c r="F87" s="108"/>
      <c r="G87" s="109"/>
      <c r="H87" s="109"/>
      <c r="J87" s="108"/>
      <c r="K87" s="109"/>
      <c r="L87" s="109"/>
    </row>
    <row r="88" spans="6:12" ht="15.75">
      <c r="F88" s="108"/>
      <c r="G88" s="109"/>
      <c r="H88" s="109"/>
      <c r="J88" s="108"/>
      <c r="K88" s="109"/>
      <c r="L88" s="109"/>
    </row>
    <row r="89" spans="6:12" ht="15.75">
      <c r="F89" s="108"/>
      <c r="G89" s="109"/>
      <c r="H89" s="109"/>
      <c r="J89" s="108"/>
      <c r="K89" s="109"/>
      <c r="L89" s="109"/>
    </row>
    <row r="90" spans="6:12" ht="15.75">
      <c r="F90" s="108"/>
      <c r="G90" s="109"/>
      <c r="H90" s="109"/>
      <c r="J90" s="108"/>
      <c r="K90" s="109"/>
      <c r="L90" s="109"/>
    </row>
    <row r="91" spans="6:12" ht="15.75">
      <c r="F91" s="108"/>
      <c r="G91" s="109"/>
      <c r="H91" s="109"/>
      <c r="J91" s="108"/>
      <c r="K91" s="109"/>
      <c r="L91" s="109"/>
    </row>
    <row r="92" spans="6:12" ht="15.75">
      <c r="F92" s="108"/>
      <c r="G92" s="109"/>
      <c r="H92" s="109"/>
      <c r="J92" s="108"/>
      <c r="K92" s="109"/>
      <c r="L92" s="109"/>
    </row>
    <row r="93" spans="6:12" ht="15.75">
      <c r="F93" s="108"/>
      <c r="G93" s="109"/>
      <c r="H93" s="109"/>
      <c r="J93" s="108"/>
      <c r="K93" s="109"/>
      <c r="L93" s="109"/>
    </row>
    <row r="94" spans="6:12" ht="15.75">
      <c r="F94" s="108"/>
      <c r="G94" s="109"/>
      <c r="H94" s="109"/>
      <c r="J94" s="108"/>
      <c r="K94" s="109"/>
      <c r="L94" s="109"/>
    </row>
    <row r="95" spans="6:12" ht="15.75">
      <c r="F95" s="108"/>
      <c r="G95" s="109"/>
      <c r="H95" s="109"/>
      <c r="J95" s="108"/>
      <c r="K95" s="109"/>
      <c r="L95" s="109"/>
    </row>
    <row r="96" spans="6:12" ht="15.75">
      <c r="F96" s="108"/>
      <c r="G96" s="109"/>
      <c r="H96" s="109"/>
      <c r="J96" s="108"/>
      <c r="K96" s="109"/>
      <c r="L96" s="109"/>
    </row>
    <row r="97" spans="6:12" ht="15.75">
      <c r="F97" s="108"/>
      <c r="G97" s="109"/>
      <c r="H97" s="109"/>
      <c r="J97" s="108"/>
      <c r="K97" s="109"/>
      <c r="L97" s="109"/>
    </row>
    <row r="98" spans="6:12" ht="15.75">
      <c r="F98" s="108"/>
      <c r="G98" s="109"/>
      <c r="H98" s="109"/>
      <c r="J98" s="108"/>
      <c r="K98" s="109"/>
      <c r="L98" s="109"/>
    </row>
    <row r="99" spans="6:12" ht="15.75">
      <c r="F99" s="108"/>
      <c r="G99" s="109"/>
      <c r="H99" s="109"/>
      <c r="J99" s="108"/>
      <c r="K99" s="109"/>
      <c r="L99" s="109"/>
    </row>
    <row r="100" spans="6:12" ht="15.75">
      <c r="F100" s="108"/>
      <c r="G100" s="109"/>
      <c r="H100" s="109"/>
      <c r="J100" s="108"/>
      <c r="K100" s="109"/>
      <c r="L100" s="109"/>
    </row>
    <row r="101" spans="6:12" ht="15.75">
      <c r="F101" s="108"/>
      <c r="G101" s="109"/>
      <c r="H101" s="109"/>
      <c r="J101" s="108"/>
      <c r="K101" s="109"/>
      <c r="L101" s="109"/>
    </row>
  </sheetData>
  <mergeCells count="2">
    <mergeCell ref="F5:H5"/>
    <mergeCell ref="J5:L5"/>
  </mergeCells>
  <printOptions/>
  <pageMargins left="1" right="0.8" top="0.75" bottom="0.5" header="0.5" footer="0.5"/>
  <pageSetup blackAndWhite="1" fitToHeight="1" fitToWidth="1" horizontalDpi="300" verticalDpi="3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Craig</dc:creator>
  <cp:keywords/>
  <dc:description/>
  <cp:lastModifiedBy>Janet</cp:lastModifiedBy>
  <cp:lastPrinted>2007-07-11T20:11:34Z</cp:lastPrinted>
  <dcterms:created xsi:type="dcterms:W3CDTF">2006-01-05T14:02:38Z</dcterms:created>
  <dcterms:modified xsi:type="dcterms:W3CDTF">2007-07-11T20:12:26Z</dcterms:modified>
  <cp:category/>
  <cp:version/>
  <cp:contentType/>
  <cp:contentStatus/>
</cp:coreProperties>
</file>