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4455" tabRatio="885" activeTab="1"/>
  </bookViews>
  <sheets>
    <sheet name="bs" sheetId="1" r:id="rId1"/>
    <sheet name="earnings" sheetId="2" r:id="rId2"/>
    <sheet name="Shareholders Equity" sheetId="3" r:id="rId3"/>
    <sheet name="changes " sheetId="4" r:id="rId4"/>
  </sheets>
  <definedNames>
    <definedName name="_xlnm.Print_Area" localSheetId="0">'bs'!$A$1:$I$44</definedName>
    <definedName name="_xlnm.Print_Area" localSheetId="3">'changes '!$A$1:$O$44</definedName>
    <definedName name="_xlnm.Print_Area" localSheetId="1">'earnings'!$A$1:$J$33</definedName>
    <definedName name="Z_31D9D23B_7EC2_4A4D_8DCC_C5078F4C25E5_.wvu.Cols" localSheetId="0" hidden="1">'bs'!$H:$I</definedName>
    <definedName name="Z_31D9D23B_7EC2_4A4D_8DCC_C5078F4C25E5_.wvu.Cols" localSheetId="3" hidden="1">'changes '!$E:$G,'changes '!$M:$O</definedName>
    <definedName name="Z_31D9D23B_7EC2_4A4D_8DCC_C5078F4C25E5_.wvu.Cols" localSheetId="1" hidden="1">'earnings'!$D:$F,'earnings'!$K:$K</definedName>
    <definedName name="Z_31D9D23B_7EC2_4A4D_8DCC_C5078F4C25E5_.wvu.PrintArea" localSheetId="0" hidden="1">'bs'!$A$1:$I$44</definedName>
    <definedName name="Z_31D9D23B_7EC2_4A4D_8DCC_C5078F4C25E5_.wvu.PrintArea" localSheetId="3" hidden="1">'changes '!$A$1:$O$44</definedName>
    <definedName name="Z_31D9D23B_7EC2_4A4D_8DCC_C5078F4C25E5_.wvu.PrintArea" localSheetId="1" hidden="1">'earnings'!$A$1:$J$33</definedName>
    <definedName name="Z_4081800F_5DB4_48FA_B4F0_69A5E443C0D2_.wvu.Cols" localSheetId="0" hidden="1">'bs'!$H:$I</definedName>
    <definedName name="Z_4081800F_5DB4_48FA_B4F0_69A5E443C0D2_.wvu.Cols" localSheetId="3" hidden="1">'changes '!$E:$G,'changes '!$M:$O</definedName>
    <definedName name="Z_4081800F_5DB4_48FA_B4F0_69A5E443C0D2_.wvu.Cols" localSheetId="1" hidden="1">'earnings'!$D:$F,'earnings'!$K:$K</definedName>
    <definedName name="Z_4081800F_5DB4_48FA_B4F0_69A5E443C0D2_.wvu.PrintArea" localSheetId="0" hidden="1">'bs'!$A$1:$I$44</definedName>
    <definedName name="Z_4081800F_5DB4_48FA_B4F0_69A5E443C0D2_.wvu.PrintArea" localSheetId="3" hidden="1">'changes '!$A$1:$O$44</definedName>
    <definedName name="Z_4081800F_5DB4_48FA_B4F0_69A5E443C0D2_.wvu.PrintArea" localSheetId="1" hidden="1">'earnings'!$A$1:$J$33</definedName>
    <definedName name="Z_57EFE95E_3597_4872_9863_54AA8C33815D_.wvu.Cols" localSheetId="0" hidden="1">'bs'!$H:$I</definedName>
    <definedName name="Z_57EFE95E_3597_4872_9863_54AA8C33815D_.wvu.Cols" localSheetId="3" hidden="1">'changes '!$E:$G,'changes '!$M:$AA</definedName>
    <definedName name="Z_57EFE95E_3597_4872_9863_54AA8C33815D_.wvu.Cols" localSheetId="1" hidden="1">'earnings'!$D:$F</definedName>
    <definedName name="Z_57EFE95E_3597_4872_9863_54AA8C33815D_.wvu.PrintArea" localSheetId="0" hidden="1">'bs'!$A$1:$I$44</definedName>
    <definedName name="Z_57EFE95E_3597_4872_9863_54AA8C33815D_.wvu.PrintArea" localSheetId="3" hidden="1">'changes '!$A$1:$O$44</definedName>
    <definedName name="Z_57EFE95E_3597_4872_9863_54AA8C33815D_.wvu.PrintArea" localSheetId="1" hidden="1">'earnings'!$A$1:$J$33</definedName>
    <definedName name="Z_57EFE95E_3597_4872_9863_54AA8C33815D_.wvu.PrintArea" localSheetId="2" hidden="1">'Shareholders Equity'!$A$1:$G$43</definedName>
    <definedName name="Z_A74A5553_88B8_4E51_82C6_BF891443A927_.wvu.Cols" localSheetId="0" hidden="1">'bs'!$H:$I</definedName>
    <definedName name="Z_A74A5553_88B8_4E51_82C6_BF891443A927_.wvu.Cols" localSheetId="3" hidden="1">'changes '!$M:$O</definedName>
    <definedName name="Z_A74A5553_88B8_4E51_82C6_BF891443A927_.wvu.Cols" localSheetId="1" hidden="1">'earnings'!$K:$K</definedName>
    <definedName name="Z_A74A5553_88B8_4E51_82C6_BF891443A927_.wvu.PrintArea" localSheetId="0" hidden="1">'bs'!$A$1:$I$44</definedName>
    <definedName name="Z_A74A5553_88B8_4E51_82C6_BF891443A927_.wvu.PrintArea" localSheetId="3" hidden="1">'changes '!$A$1:$O$44</definedName>
    <definedName name="Z_A74A5553_88B8_4E51_82C6_BF891443A927_.wvu.PrintArea" localSheetId="1" hidden="1">'earnings'!$A$1:$J$33</definedName>
    <definedName name="Z_A74A5553_88B8_4E51_82C6_BF891443A927_.wvu.PrintArea" localSheetId="2" hidden="1">'Shareholders Equity'!$A$1:$G$43</definedName>
    <definedName name="Z_F8D64C7B_A92E_4339_903F_C6AF30E2E346_.wvu.Cols" localSheetId="0" hidden="1">'bs'!$H:$I</definedName>
    <definedName name="Z_F8D64C7B_A92E_4339_903F_C6AF30E2E346_.wvu.Cols" localSheetId="3" hidden="1">'changes '!$M:$O</definedName>
    <definedName name="Z_F8D64C7B_A92E_4339_903F_C6AF30E2E346_.wvu.Cols" localSheetId="1" hidden="1">'earnings'!$K:$K</definedName>
    <definedName name="Z_F8D64C7B_A92E_4339_903F_C6AF30E2E346_.wvu.PrintArea" localSheetId="0" hidden="1">'bs'!$A$1:$I$44</definedName>
    <definedName name="Z_F8D64C7B_A92E_4339_903F_C6AF30E2E346_.wvu.PrintArea" localSheetId="3" hidden="1">'changes '!$A$1:$O$44</definedName>
    <definedName name="Z_F8D64C7B_A92E_4339_903F_C6AF30E2E346_.wvu.PrintArea" localSheetId="1" hidden="1">'earnings'!$A$1:$J$33</definedName>
    <definedName name="Z_F8D64C7B_A92E_4339_903F_C6AF30E2E346_.wvu.PrintArea" localSheetId="2" hidden="1">'Shareholders Equity'!$A$1:$G$43</definedName>
  </definedNames>
  <calcPr fullCalcOnLoad="1"/>
</workbook>
</file>

<file path=xl/comments1.xml><?xml version="1.0" encoding="utf-8"?>
<comments xmlns="http://schemas.openxmlformats.org/spreadsheetml/2006/main">
  <authors>
    <author>Stacey Nagle (Open)
</author>
  </authors>
  <commentList>
    <comment ref="C46" authorId="0">
      <text>
        <r>
          <rPr>
            <b/>
            <sz val="12"/>
            <rFont val="Times New Roman"/>
            <family val="0"/>
          </rPr>
          <t>Stacey Nagle (Open)
:</t>
        </r>
        <r>
          <rPr>
            <sz val="12"/>
            <rFont val="Times New Roman"/>
            <family val="1"/>
          </rPr>
          <t xml:space="preserve">
ensure this is signed by the appropriate directors
</t>
        </r>
      </text>
    </comment>
  </commentList>
</comments>
</file>

<file path=xl/comments2.xml><?xml version="1.0" encoding="utf-8"?>
<comments xmlns="http://schemas.openxmlformats.org/spreadsheetml/2006/main">
  <authors>
    <author>USER</author>
    <author>Stacey Nagle (Open)
</author>
  </authors>
  <commentList>
    <comment ref="H8" authorId="0">
      <text>
        <r>
          <rPr>
            <b/>
            <sz val="12"/>
            <rFont val="Times New Roman"/>
            <family val="0"/>
          </rPr>
          <t>USER:</t>
        </r>
        <r>
          <rPr>
            <sz val="12"/>
            <rFont val="Times New Roman"/>
            <family val="1"/>
          </rPr>
          <t xml:space="preserve">
from R&amp;D schedule</t>
        </r>
      </text>
    </comment>
    <comment ref="J8" authorId="0">
      <text>
        <r>
          <rPr>
            <b/>
            <sz val="12"/>
            <rFont val="Times New Roman"/>
            <family val="0"/>
          </rPr>
          <t>USER:</t>
        </r>
        <r>
          <rPr>
            <sz val="12"/>
            <rFont val="Times New Roman"/>
            <family val="1"/>
          </rPr>
          <t xml:space="preserve">
from r&amp;d schedule
</t>
        </r>
      </text>
    </comment>
    <comment ref="H13" authorId="0">
      <text>
        <r>
          <rPr>
            <b/>
            <sz val="12"/>
            <rFont val="Times New Roman"/>
            <family val="0"/>
          </rPr>
          <t>USER:</t>
        </r>
        <r>
          <rPr>
            <sz val="12"/>
            <rFont val="Times New Roman"/>
            <family val="1"/>
          </rPr>
          <t xml:space="preserve">
from r&amp;d schedule</t>
        </r>
      </text>
    </comment>
    <comment ref="J13" authorId="0">
      <text>
        <r>
          <rPr>
            <b/>
            <sz val="12"/>
            <rFont val="Times New Roman"/>
            <family val="0"/>
          </rPr>
          <t>USER:</t>
        </r>
        <r>
          <rPr>
            <sz val="12"/>
            <rFont val="Times New Roman"/>
            <family val="1"/>
          </rPr>
          <t xml:space="preserve">
from r&amp;d schedule</t>
        </r>
      </text>
    </comment>
    <comment ref="D4" authorId="1">
      <text>
        <r>
          <rPr>
            <b/>
            <sz val="12"/>
            <rFont val="Times New Roman"/>
            <family val="0"/>
          </rPr>
          <t>Stacey Nagle (Open)
:</t>
        </r>
        <r>
          <rPr>
            <sz val="12"/>
            <rFont val="Times New Roman"/>
            <family val="1"/>
          </rPr>
          <t xml:space="preserve">
I assume this will be removed for the version to be sent to the audit committee?  We don't include the quarterly information on the face of the audit</t>
        </r>
        <r>
          <rPr>
            <b/>
            <sz val="12"/>
            <rFont val="Times New Roman"/>
            <family val="0"/>
          </rPr>
          <t>titusk:</t>
        </r>
        <r>
          <rPr>
            <sz val="12"/>
            <rFont val="Times New Roman"/>
            <family val="1"/>
          </rPr>
          <t xml:space="preserve">
</t>
        </r>
        <r>
          <rPr>
            <b/>
            <sz val="12"/>
            <rFont val="Times New Roman"/>
            <family val="0"/>
          </rPr>
          <t>titusk:</t>
        </r>
        <r>
          <rPr>
            <sz val="12"/>
            <rFont val="Times New Roman"/>
            <family val="1"/>
          </rPr>
          <t xml:space="preserve">
</t>
        </r>
      </text>
    </comment>
    <comment ref="C5" authorId="1">
      <text>
        <r>
          <rPr>
            <b/>
            <sz val="12"/>
            <rFont val="Times New Roman"/>
            <family val="0"/>
          </rPr>
          <t>Stacey Nagle (Open)
:</t>
        </r>
        <r>
          <rPr>
            <sz val="12"/>
            <rFont val="Times New Roman"/>
            <family val="1"/>
          </rPr>
          <t xml:space="preserve">
spelling of "dollars"</t>
        </r>
        <r>
          <rPr>
            <b/>
            <sz val="12"/>
            <rFont val="Times New Roman"/>
            <family val="0"/>
          </rPr>
          <t>titusk:</t>
        </r>
        <r>
          <rPr>
            <sz val="12"/>
            <rFont val="Times New Roman"/>
            <family val="1"/>
          </rPr>
          <t xml:space="preserve">
</t>
        </r>
      </text>
    </comment>
    <comment ref="I8" authorId="1">
      <text>
        <r>
          <rPr>
            <b/>
            <sz val="12"/>
            <rFont val="Times New Roman"/>
            <family val="0"/>
          </rPr>
          <t>Stacey Nagle (Open)
:</t>
        </r>
        <r>
          <rPr>
            <sz val="12"/>
            <rFont val="Times New Roman"/>
            <family val="1"/>
          </rPr>
          <t xml:space="preserve">
are there amounts for depreciation here as well?</t>
        </r>
      </text>
    </comment>
    <comment ref="H26" authorId="1">
      <text>
        <r>
          <rPr>
            <b/>
            <sz val="12"/>
            <rFont val="Times New Roman"/>
            <family val="0"/>
          </rPr>
          <t>Stacey Nagle (Open)
:</t>
        </r>
        <r>
          <rPr>
            <sz val="12"/>
            <rFont val="Times New Roman"/>
            <family val="1"/>
          </rPr>
          <t xml:space="preserve">
open for finalization of tax work.</t>
        </r>
      </text>
    </comment>
  </commentList>
</comments>
</file>

<file path=xl/comments3.xml><?xml version="1.0" encoding="utf-8"?>
<comments xmlns="http://schemas.openxmlformats.org/spreadsheetml/2006/main">
  <authors>
    <author>Stacey Nagle (Open)
</author>
  </authors>
  <commentList>
    <comment ref="E3" authorId="0">
      <text>
        <r>
          <rPr>
            <b/>
            <sz val="12"/>
            <rFont val="Times New Roman"/>
            <family val="0"/>
          </rPr>
          <t>Stacey Nagle (Open)
:</t>
        </r>
        <r>
          <rPr>
            <sz val="12"/>
            <rFont val="Times New Roman"/>
            <family val="1"/>
          </rPr>
          <t xml:space="preserve">
need to update to "2008"</t>
        </r>
      </text>
    </comment>
    <comment ref="G14" authorId="0">
      <text>
        <r>
          <rPr>
            <b/>
            <sz val="12"/>
            <rFont val="Times New Roman"/>
            <family val="0"/>
          </rPr>
          <t>Stacey Nagle (Open)
:</t>
        </r>
        <r>
          <rPr>
            <sz val="12"/>
            <rFont val="Times New Roman"/>
            <family val="1"/>
          </rPr>
          <t xml:space="preserve">
Per S. 1530.06:
</t>
        </r>
        <r>
          <rPr>
            <i/>
            <sz val="12"/>
            <rFont val="Times New Roman"/>
            <family val="0"/>
          </rPr>
          <t xml:space="preserve">
An enterprise should disclose the amount of income tax expense or benefit allocated to each component of other comprehensive income, including reclassification adjustments, either on the face of the statement in which those components are presented or in the notes to the financial statements.
</t>
        </r>
        <r>
          <rPr>
            <sz val="12"/>
            <rFont val="Times New Roman"/>
            <family val="1"/>
          </rPr>
          <t xml:space="preserve">I dont' see this disclosure elsewhere - please include.
</t>
        </r>
      </text>
    </comment>
    <comment ref="D2" authorId="0">
      <text>
        <r>
          <rPr>
            <b/>
            <sz val="12"/>
            <rFont val="Times New Roman"/>
            <family val="0"/>
          </rPr>
          <t>Stacey Nagle (Open)
:</t>
        </r>
        <r>
          <rPr>
            <sz val="12"/>
            <rFont val="Times New Roman"/>
            <family val="1"/>
          </rPr>
          <t xml:space="preserve">
this title should also say "and Comprehensive Loss".
</t>
        </r>
      </text>
    </comment>
  </commentList>
</comments>
</file>

<file path=xl/comments4.xml><?xml version="1.0" encoding="utf-8"?>
<comments xmlns="http://schemas.openxmlformats.org/spreadsheetml/2006/main">
  <authors>
    <author>Stacey Nagle (Open)
</author>
  </authors>
  <commentList>
    <comment ref="G3" authorId="0">
      <text>
        <r>
          <rPr>
            <b/>
            <sz val="12"/>
            <rFont val="Times New Roman"/>
            <family val="0"/>
          </rPr>
          <t>Stacey Nagle (Open)
:</t>
        </r>
        <r>
          <rPr>
            <sz val="12"/>
            <rFont val="Times New Roman"/>
            <family val="1"/>
          </rPr>
          <t xml:space="preserve">
to remove from the final f/s presentation.</t>
        </r>
      </text>
    </comment>
    <comment ref="I12" authorId="0">
      <text>
        <r>
          <rPr>
            <b/>
            <sz val="12"/>
            <rFont val="Times New Roman"/>
            <family val="0"/>
          </rPr>
          <t>Stacey Nagle (Open)
:</t>
        </r>
        <r>
          <rPr>
            <sz val="12"/>
            <rFont val="Times New Roman"/>
            <family val="1"/>
          </rPr>
          <t xml:space="preserve">
open for finalization of tax</t>
        </r>
      </text>
    </comment>
    <comment ref="I22" authorId="0">
      <text>
        <r>
          <rPr>
            <b/>
            <sz val="12"/>
            <rFont val="Times New Roman"/>
            <family val="0"/>
          </rPr>
          <t>Stacey Nagle (Open)
:</t>
        </r>
        <r>
          <rPr>
            <sz val="12"/>
            <rFont val="Times New Roman"/>
            <family val="1"/>
          </rPr>
          <t xml:space="preserve">
is this net of any amounts that are still in payables at year end?  If not, those amounts need to be stripped out of this balance as well as in the changes in non-cash working capital.  Then you need disclosure of the amount of cash additions this year, which might include cash paid in 2009 for 2008 additions that were in PPE last year). 
</t>
        </r>
      </text>
    </comment>
    <comment ref="I40" authorId="0">
      <text>
        <r>
          <rPr>
            <b/>
            <sz val="12"/>
            <rFont val="Times New Roman"/>
            <family val="0"/>
          </rPr>
          <t>Stacey Nagle (Open)
:</t>
        </r>
        <r>
          <rPr>
            <sz val="12"/>
            <rFont val="Times New Roman"/>
            <family val="1"/>
          </rPr>
          <t xml:space="preserve">
cash out is the same as the g/l expense?  Just want to double check - if all interest payments are due in advance (I know some are), then we are ok.
</t>
        </r>
      </text>
    </comment>
    <comment ref="A35" authorId="0">
      <text>
        <r>
          <rPr>
            <b/>
            <sz val="12"/>
            <rFont val="Times New Roman"/>
            <family val="0"/>
          </rPr>
          <t>Stacey Nagle (Open)
:</t>
        </r>
        <r>
          <rPr>
            <sz val="12"/>
            <rFont val="Times New Roman"/>
            <family val="1"/>
          </rPr>
          <t xml:space="preserve">
probably should say "and cash equivalents" here and below.
</t>
        </r>
      </text>
    </comment>
  </commentList>
</comments>
</file>

<file path=xl/sharedStrings.xml><?xml version="1.0" encoding="utf-8"?>
<sst xmlns="http://schemas.openxmlformats.org/spreadsheetml/2006/main" count="141" uniqueCount="114">
  <si>
    <t>EXPENSES</t>
  </si>
  <si>
    <t>ASSETS</t>
  </si>
  <si>
    <t>CURRENT</t>
  </si>
  <si>
    <t>Prepaid expenses</t>
  </si>
  <si>
    <t>LIABILITIES</t>
  </si>
  <si>
    <t>SHAREHOLDERS' EQUITY</t>
  </si>
  <si>
    <t>INVESTING</t>
  </si>
  <si>
    <t>FINANCING</t>
  </si>
  <si>
    <t>Cash</t>
  </si>
  <si>
    <t>FIRAN TECHNOLOGY GROUP CORPORATION</t>
  </si>
  <si>
    <t>SALES</t>
  </si>
  <si>
    <t>Selling, general and administrative</t>
  </si>
  <si>
    <t>(in thousands of dollars)</t>
  </si>
  <si>
    <t>Share capital</t>
  </si>
  <si>
    <t>Deficit</t>
  </si>
  <si>
    <t>Interest expense on long-term debt</t>
  </si>
  <si>
    <t>DISCLOSURE OF CASH PAYMENTS</t>
  </si>
  <si>
    <t xml:space="preserve">Accounts receivable </t>
  </si>
  <si>
    <t>Effects of foreign exchange rate changes on cash flow</t>
  </si>
  <si>
    <t>Accumulated</t>
  </si>
  <si>
    <t>Other</t>
  </si>
  <si>
    <t>Total</t>
  </si>
  <si>
    <t>Common</t>
  </si>
  <si>
    <t>Preferred</t>
  </si>
  <si>
    <t>Contributed</t>
  </si>
  <si>
    <t>Comprehensive</t>
  </si>
  <si>
    <t>Shareholders'</t>
  </si>
  <si>
    <t>Shares</t>
  </si>
  <si>
    <t>Surplus</t>
  </si>
  <si>
    <t>Equity</t>
  </si>
  <si>
    <t>Balance, November 30, 2007</t>
  </si>
  <si>
    <t>Net loss</t>
  </si>
  <si>
    <t xml:space="preserve">Payments for income taxes </t>
  </si>
  <si>
    <t>Payments for interest</t>
  </si>
  <si>
    <t xml:space="preserve">COST OF SALES </t>
  </si>
  <si>
    <t>Loss ("AOCL")</t>
  </si>
  <si>
    <t>Amortization of capital assets</t>
  </si>
  <si>
    <t>Additions to capital assets</t>
  </si>
  <si>
    <t>(unaudited)</t>
  </si>
  <si>
    <t>Other comprehensive loss:</t>
  </si>
  <si>
    <t>Interest expense on short-term debt</t>
  </si>
  <si>
    <t xml:space="preserve">Repayments of long-term debt </t>
  </si>
  <si>
    <t xml:space="preserve">   Foreign currency translation</t>
  </si>
  <si>
    <t xml:space="preserve">   OPERATING</t>
  </si>
  <si>
    <t xml:space="preserve">      Items not affecting cash</t>
  </si>
  <si>
    <t xml:space="preserve">         Stock based compensation expense</t>
  </si>
  <si>
    <t xml:space="preserve">         Effect of exchange rates on U.S. dollar</t>
  </si>
  <si>
    <t xml:space="preserve">            Canadian debt</t>
  </si>
  <si>
    <t xml:space="preserve">         Amortization of capital assets</t>
  </si>
  <si>
    <t>Recovery of research and</t>
  </si>
  <si>
    <t>Proceeds from capital expenditure facility</t>
  </si>
  <si>
    <t>Refund of income taxes</t>
  </si>
  <si>
    <t>NET (OUTFLOW) INFLOW OF CASH RELATED</t>
  </si>
  <si>
    <t xml:space="preserve"> TO THE FOLLOWING ACTIVITIES:</t>
  </si>
  <si>
    <t>Balance, November 30, 2008</t>
  </si>
  <si>
    <t>Consolidated Balance Sheets</t>
  </si>
  <si>
    <t>Consolidated Statements of Cash Flows</t>
  </si>
  <si>
    <t xml:space="preserve">   Net loss</t>
  </si>
  <si>
    <t>Amortization of intangible assets</t>
  </si>
  <si>
    <t xml:space="preserve">         Amortization of intangible assets</t>
  </si>
  <si>
    <t>Taxes receivable</t>
  </si>
  <si>
    <t>Consolidated Statements of Loss</t>
  </si>
  <si>
    <t xml:space="preserve">LOSS BEFORE INCOME TAXES </t>
  </si>
  <si>
    <t>NET LOSS</t>
  </si>
  <si>
    <t xml:space="preserve">NET LOSS PER SHARE </t>
  </si>
  <si>
    <t>Other comprehensive income:</t>
  </si>
  <si>
    <t>Income ("AOCI")</t>
  </si>
  <si>
    <t xml:space="preserve">      Net loss</t>
  </si>
  <si>
    <t xml:space="preserve">Accounts payable and accrued liabilities </t>
  </si>
  <si>
    <t xml:space="preserve">         Future income taxes</t>
  </si>
  <si>
    <t>CASH, BEGINNING OF YEAR</t>
  </si>
  <si>
    <t>CASH, END OF YEAR</t>
  </si>
  <si>
    <t>2008</t>
  </si>
  <si>
    <t>2009</t>
  </si>
  <si>
    <t>As at November 30, 2009 and 2008 (in thousands of dollars)</t>
  </si>
  <si>
    <t>Balance, November 30, 2009</t>
  </si>
  <si>
    <t>Years ended November 30, 2009 and 2008</t>
  </si>
  <si>
    <t>Q4 2009</t>
  </si>
  <si>
    <t>Q4 2008</t>
  </si>
  <si>
    <t xml:space="preserve">   financial instruments designated</t>
  </si>
  <si>
    <t xml:space="preserve">   Net unrealized gain on derivative</t>
  </si>
  <si>
    <t>Consolidated Statements of Shareholders' Equity and Comprehensive Loss</t>
  </si>
  <si>
    <t xml:space="preserve">Years  Ended November 30, 2009 and 2008 (in thousands of dollars) </t>
  </si>
  <si>
    <t>(in thousands of dollars except per share amounts)</t>
  </si>
  <si>
    <t>NET CASH OUTFLOW</t>
  </si>
  <si>
    <t xml:space="preserve">Comprehensive income </t>
  </si>
  <si>
    <t xml:space="preserve">Accumulated other comprehensive (loss) income </t>
  </si>
  <si>
    <t>Comprehensive loss</t>
  </si>
  <si>
    <t xml:space="preserve">(Decrease) increase in bank indebtedness </t>
  </si>
  <si>
    <t xml:space="preserve">Inventories </t>
  </si>
  <si>
    <t xml:space="preserve">Future income taxes </t>
  </si>
  <si>
    <t xml:space="preserve">CAPITAL ASSETS </t>
  </si>
  <si>
    <t xml:space="preserve">GOODWILL </t>
  </si>
  <si>
    <t xml:space="preserve">OTHER INTANGIBLE ASSETS </t>
  </si>
  <si>
    <t xml:space="preserve">Bank indebtedness </t>
  </si>
  <si>
    <t xml:space="preserve">Current portion of long-term debt </t>
  </si>
  <si>
    <t xml:space="preserve">LONG-TERM DEBT </t>
  </si>
  <si>
    <t xml:space="preserve">Common shares </t>
  </si>
  <si>
    <t xml:space="preserve">Preferred shares </t>
  </si>
  <si>
    <t xml:space="preserve">Contributed surplus </t>
  </si>
  <si>
    <t xml:space="preserve">Research and development costs </t>
  </si>
  <si>
    <t xml:space="preserve">   development costs </t>
  </si>
  <si>
    <t xml:space="preserve">Severance expenses </t>
  </si>
  <si>
    <t xml:space="preserve">Foreign Exchange loss (gain) </t>
  </si>
  <si>
    <r>
      <t>RECOVERY OF INCOME TAXES</t>
    </r>
    <r>
      <rPr>
        <i/>
        <sz val="12"/>
        <rFont val="Times New Roman"/>
        <family val="1"/>
      </rPr>
      <t xml:space="preserve"> </t>
    </r>
  </si>
  <si>
    <t xml:space="preserve">Basic </t>
  </si>
  <si>
    <t xml:space="preserve">Diluted </t>
  </si>
  <si>
    <t xml:space="preserve">   adjustments </t>
  </si>
  <si>
    <t xml:space="preserve">   as cash flow hedges </t>
  </si>
  <si>
    <t xml:space="preserve">Stock based compensation </t>
  </si>
  <si>
    <t xml:space="preserve">      adjustments </t>
  </si>
  <si>
    <t>Stock based compensation</t>
  </si>
  <si>
    <t xml:space="preserve">       Changes in non-cash operating working capital  </t>
  </si>
  <si>
    <t xml:space="preserve">Acquisition of Filtran Microcircuits Inc.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</si>
</sst>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 \ _-* #,##0_-;\-* #,##0_-;_-* &quot;-&quot;_-;_-@_-"/>
    <numFmt numFmtId="173" formatCode="\ \ \ \ \ \ \ \ \ \ _-* #,##0_-;\-* #,##0_-;_-* &quot;-&quot;_-;_-@_-"/>
    <numFmt numFmtId="174" formatCode="\ _-* #,##0_-;\-* #,##0_-;_-* &quot;-&quot;_-;_-@_-"/>
    <numFmt numFmtId="175" formatCode="_ \ \ \-* #,##0_-;\-* #,##0_-;_-* &quot;-&quot;_-;_-@_-"/>
    <numFmt numFmtId="176" formatCode="\ \ _ \ \ \ \ \ \-* #,##0_-;\-* #,##0_-;_-* &quot;-&quot;_-;_-@_-"/>
    <numFmt numFmtId="177" formatCode="\ \ _ \-* #,##0_-;\-* #,##0_-;_-* &quot;-&quot;_-;_-@_-"/>
    <numFmt numFmtId="178" formatCode="\ \ \ _-* #,##0.00_-;\-* #,##0.00_-;_-* &quot;-&quot;??_-;_-@_-"/>
    <numFmt numFmtId="179" formatCode="_-* #,##0.0_-;\-* #,##0.0_-;_-* &quot;-&quot;??_-;_-@_-"/>
    <numFmt numFmtId="180" formatCode="_-* #,##0_-;\-* #,##0_-;_-* &quot;-&quot;??_-;_-@_-"/>
    <numFmt numFmtId="181" formatCode="\ \ \ _-&quot;$&quot;* #,##0_-;\-&quot;$&quot;* #,##0_-;_-&quot;$&quot;* &quot;-&quot;_-;_-@_-"/>
    <numFmt numFmtId="182" formatCode="\ \ \ _-&quot;$&quot;* #,##0.00_-;\-&quot;$&quot;* #,##0.00_-;_-&quot;$&quot;* &quot;-&quot;??_-;_-@_-"/>
    <numFmt numFmtId="183" formatCode="0.0;\(0.0\)"/>
    <numFmt numFmtId="184" formatCode="_ * #,##0.00_ ;_ * \-#,##0.00_ ;_ * &quot;-&quot;??_ ;_ @_ "/>
    <numFmt numFmtId="185" formatCode="_ * #,##0_ ;_ * \-#,##0_ ;_ * &quot;-&quot;_ ;_ @_ "/>
    <numFmt numFmtId="186" formatCode="_-* \(#,##0\);_-* #,##0_-;_-* &quot;-     &quot;_-;_-@_-"/>
    <numFmt numFmtId="187" formatCode="_(* #,##0_);_(* \(#,##0\);_(* &quot;-     &quot;_);_(@_)"/>
    <numFmt numFmtId="188" formatCode="_-* \(#,##0.00\);_-* #,##0.00_-;_-* &quot;-     &quot;??_-;_-@_-"/>
    <numFmt numFmtId="189" formatCode="_(* #,##0.00_);_(* \(#,##0.00\);_(* &quot;-     &quot;??_);_(@_)"/>
    <numFmt numFmtId="190" formatCode="_ &quot;$&quot;\ * #,##0.00_ ;_ &quot;$&quot;\ * \-#,##0.00_ ;_ &quot;$&quot;\ * &quot;-&quot;??_ ;_ @_ "/>
    <numFmt numFmtId="191" formatCode="_-&quot;$&quot;* \(#,##0.00\);_-&quot;$&quot;* #,##0.00_);_-&quot;$&quot;* &quot;-     &quot;??_-;_-@_-"/>
    <numFmt numFmtId="192" formatCode="_(&quot;$&quot;* #,##0.00_);_(&quot;$&quot;* \(#,##0.00\);_(&quot;$&quot;* &quot;-     &quot;??_);_(@_)"/>
    <numFmt numFmtId="193" formatCode="_ &quot;$&quot;\ * #,##0_ ;_ &quot;$&quot;\ * \-#,##0_ ;_ &quot;$&quot;\ * &quot;-&quot;_ ;_ @_ "/>
    <numFmt numFmtId="194" formatCode="_-&quot;$&quot;* \(#,##0\);_-&quot;$&quot;* #,##0_);_-&quot;$&quot;* &quot;-     &quot;_-;_-@_-"/>
    <numFmt numFmtId="195" formatCode="_(&quot;$&quot;* #,##0_);_(&quot;$&quot;* \(#,##0\);_(&quot;$&quot;* &quot;-     &quot;_);_(@_)"/>
    <numFmt numFmtId="196" formatCode="0.0%"/>
    <numFmt numFmtId="197" formatCode="_(&quot;$&quot;* #,##0.00_);_(&quot;$&quot;* \(#,##0.00\);_(&quot;$&quot;* &quot;-     &quot;_);_(@_)"/>
    <numFmt numFmtId="198" formatCode="&quot;$&quot;\ #,##0;&quot;$&quot;\ \-#,##0"/>
    <numFmt numFmtId="199" formatCode="&quot;$&quot;\ #,##0;[Red]&quot;$&quot;\ \-#,##0"/>
    <numFmt numFmtId="200" formatCode="&quot;$&quot;\ #,##0.00;&quot;$&quot;\ \-#,##0.00"/>
    <numFmt numFmtId="201" formatCode="&quot;$&quot;\ #,##0.00;[Red]&quot;$&quot;\ \-#,##0.00"/>
    <numFmt numFmtId="202" formatCode="#,##0.0_);\(#,##0.0\)"/>
    <numFmt numFmtId="203" formatCode="_ &quot;$&quot;\ * #,##0.0_ ;_ &quot;$&quot;\ * \-#,##0.0_ ;_ &quot;$&quot;\ * &quot;-&quot;??_ ;_ @_ "/>
    <numFmt numFmtId="204" formatCode="_ &quot;$&quot;\ * #,##0_ ;_ &quot;$&quot;\ * \-#,##0_ ;_ &quot;$&quot;\ * &quot;-&quot;??_ ;_ @_ "/>
    <numFmt numFmtId="205" formatCode="_ * #,##0.0_ ;_ * \-#,##0.0_ ;_ * &quot;-&quot;??_ ;_ @_ "/>
    <numFmt numFmtId="206" formatCode="_ * #,##0_ ;_ * \-#,##0_ ;_ * &quot;-&quot;??_ ;_ @_ "/>
    <numFmt numFmtId="207" formatCode="_(* #,##0.0_);_(* \(#,##0.0\);_(* &quot;-     &quot;_);_(@_)"/>
    <numFmt numFmtId="208" formatCode="_(* #,##0.00_);_(* \(#,##0.00\);_(* &quot;-     &quot;_);_(@_)"/>
    <numFmt numFmtId="209" formatCode="_(&quot;$&quot;* #,##0.0_);_(&quot;$&quot;* \(#,##0.0\);_(&quot;$&quot;* &quot;-     &quot;_);_(@_)"/>
    <numFmt numFmtId="210" formatCode="[$-409]dddd\,\ mmmm\ dd\,\ yyyy"/>
    <numFmt numFmtId="211" formatCode="[$-409]mmmm\ d\,\ yyyy;@"/>
    <numFmt numFmtId="212" formatCode="0;\(0\)"/>
    <numFmt numFmtId="213" formatCode="mmmm\ d\,\ yyyy"/>
    <numFmt numFmtId="214" formatCode="&quot;$&quot;#,##0.0_);\(&quot;$&quot;#,##0.0\)"/>
    <numFmt numFmtId="215" formatCode="_(&quot;$&quot;* #,##0.0_);_(&quot;$&quot;* \(#,##0.0\);_(&quot;$&quot;* &quot;-     &quot;??_);_(@_)"/>
    <numFmt numFmtId="216" formatCode="_(&quot;$&quot;* #,##0_);_(&quot;$&quot;* \(#,##0\);_(&quot;$&quot;* &quot;-     &quot;??_);_(@_)"/>
    <numFmt numFmtId="217" formatCode="0.00_);\(0.00\)"/>
    <numFmt numFmtId="218" formatCode="0.0_);\(0.0\)"/>
    <numFmt numFmtId="219" formatCode="0_);\(0\)"/>
    <numFmt numFmtId="220" formatCode="0.0"/>
    <numFmt numFmtId="221" formatCode="[$-409]d\-mmm\-yy;@"/>
  </numFmts>
  <fonts count="35">
    <font>
      <sz val="12"/>
      <name val="Times New Roman"/>
      <family val="1"/>
    </font>
    <font>
      <b/>
      <sz val="12"/>
      <name val="Times New Roman"/>
      <family val="0"/>
    </font>
    <font>
      <i/>
      <sz val="12"/>
      <name val="Times New Roman"/>
      <family val="0"/>
    </font>
    <font>
      <b/>
      <i/>
      <sz val="12"/>
      <name val="Times New Roman"/>
      <family val="0"/>
    </font>
    <font>
      <sz val="10"/>
      <name val="Times New Roman"/>
      <family val="1"/>
    </font>
    <font>
      <sz val="11"/>
      <name val="Times New Roman"/>
      <family val="1"/>
    </font>
    <font>
      <b/>
      <sz val="14"/>
      <name val="Times New Roman"/>
      <family val="1"/>
    </font>
    <font>
      <sz val="14"/>
      <name val="Times New Roman"/>
      <family val="1"/>
    </font>
    <font>
      <b/>
      <sz val="11"/>
      <name val="Times New Roman"/>
      <family val="1"/>
    </font>
    <font>
      <b/>
      <sz val="14"/>
      <color indexed="12"/>
      <name val="Times New Roman"/>
      <family val="1"/>
    </font>
    <font>
      <u val="single"/>
      <sz val="12"/>
      <color indexed="12"/>
      <name val="Times New Roman"/>
      <family val="1"/>
    </font>
    <font>
      <u val="single"/>
      <sz val="12"/>
      <color indexed="36"/>
      <name val="Times New Roman"/>
      <family val="1"/>
    </font>
    <font>
      <sz val="12"/>
      <color indexed="12"/>
      <name val="Times New Roman"/>
      <family val="1"/>
    </font>
    <font>
      <b/>
      <sz val="12"/>
      <color indexed="12"/>
      <name val="Times New Roman"/>
      <family val="1"/>
    </font>
    <font>
      <b/>
      <sz val="12"/>
      <color indexed="48"/>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8"/>
      <name val="Tahoma"/>
      <family val="0"/>
    </font>
    <font>
      <b/>
      <sz val="8"/>
      <name val="Tahoma"/>
      <family val="0"/>
    </font>
    <font>
      <i/>
      <sz val="8"/>
      <name val="Tahoma"/>
      <family val="0"/>
    </font>
    <font>
      <b/>
      <sz val="8"/>
      <name val="Times New Roman"/>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56"/>
      </top>
      <bottom style="double">
        <color indexed="56"/>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1">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2" applyNumberFormat="0" applyAlignment="0" applyProtection="0"/>
    <xf numFmtId="0" fontId="19" fillId="17" borderId="3" applyNumberFormat="0" applyAlignment="0" applyProtection="0"/>
    <xf numFmtId="184" fontId="4" fillId="0" borderId="0" applyFont="0" applyFill="0" applyBorder="0" applyAlignment="0" applyProtection="0"/>
    <xf numFmtId="185" fontId="4" fillId="0" borderId="0" applyFont="0" applyFill="0" applyBorder="0" applyAlignment="0" applyProtection="0"/>
    <xf numFmtId="186" fontId="5" fillId="0" borderId="0" applyFont="0" applyFill="0" applyBorder="0" applyProtection="0">
      <alignment/>
    </xf>
    <xf numFmtId="187" fontId="5" fillId="0" borderId="0" applyFont="0" applyFill="0" applyBorder="0" applyProtection="0">
      <alignment/>
    </xf>
    <xf numFmtId="188" fontId="5" fillId="0" borderId="0" applyFont="0" applyFill="0" applyBorder="0" applyProtection="0">
      <alignment/>
    </xf>
    <xf numFmtId="189" fontId="5" fillId="0" borderId="0" applyFont="0" applyFill="0" applyBorder="0" applyProtection="0">
      <alignment/>
    </xf>
    <xf numFmtId="190" fontId="4" fillId="0" borderId="0" applyFont="0" applyFill="0" applyBorder="0" applyAlignment="0" applyProtection="0"/>
    <xf numFmtId="191" fontId="5" fillId="0" borderId="0" applyFont="0" applyFill="0" applyBorder="0" applyProtection="0">
      <alignment/>
    </xf>
    <xf numFmtId="192" fontId="5" fillId="0" borderId="0" applyFont="0" applyFill="0" applyBorder="0" applyProtection="0">
      <alignment/>
    </xf>
    <xf numFmtId="193" fontId="4" fillId="0" borderId="0" applyFont="0" applyFill="0" applyBorder="0" applyAlignment="0" applyProtection="0"/>
    <xf numFmtId="194" fontId="5" fillId="0" borderId="0" applyFont="0" applyFill="0" applyBorder="0" applyProtection="0">
      <alignment/>
    </xf>
    <xf numFmtId="195" fontId="5" fillId="0" borderId="0" applyFont="0" applyFill="0" applyBorder="0" applyProtection="0">
      <alignment/>
    </xf>
    <xf numFmtId="178" fontId="0" fillId="0" borderId="0">
      <alignment/>
      <protection/>
    </xf>
    <xf numFmtId="182" fontId="0" fillId="0" borderId="0">
      <alignment/>
      <protection/>
    </xf>
    <xf numFmtId="0" fontId="20" fillId="0" borderId="0" applyNumberFormat="0" applyFill="0" applyBorder="0" applyAlignment="0" applyProtection="0"/>
    <xf numFmtId="0" fontId="11"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7" borderId="2" applyNumberFormat="0" applyAlignment="0" applyProtection="0"/>
    <xf numFmtId="0" fontId="26" fillId="0" borderId="7" applyNumberFormat="0" applyFill="0" applyAlignment="0" applyProtection="0"/>
    <xf numFmtId="0" fontId="27" fillId="7" borderId="0" applyNumberFormat="0" applyBorder="0" applyAlignment="0" applyProtection="0"/>
    <xf numFmtId="0" fontId="0" fillId="4" borderId="8" applyNumberFormat="0" applyFont="0" applyAlignment="0" applyProtection="0"/>
    <xf numFmtId="0" fontId="28" fillId="16" borderId="9" applyNumberFormat="0" applyAlignment="0" applyProtection="0"/>
    <xf numFmtId="9" fontId="0" fillId="0" borderId="0" applyFont="0" applyFill="0" applyBorder="0" applyAlignment="0" applyProtection="0"/>
    <xf numFmtId="0" fontId="0" fillId="0" borderId="10">
      <alignment/>
      <protection/>
    </xf>
    <xf numFmtId="0" fontId="0" fillId="0" borderId="10" applyNumberFormat="0">
      <alignment/>
      <protection/>
    </xf>
    <xf numFmtId="0" fontId="0" fillId="0" borderId="1" applyNumberFormat="0">
      <alignment/>
      <protection/>
    </xf>
    <xf numFmtId="0" fontId="29" fillId="0" borderId="0" applyNumberFormat="0" applyFill="0" applyBorder="0" applyAlignment="0" applyProtection="0"/>
    <xf numFmtId="0" fontId="30" fillId="0" borderId="11" applyNumberFormat="0" applyFill="0" applyAlignment="0" applyProtection="0"/>
    <xf numFmtId="0" fontId="26" fillId="0" borderId="0" applyNumberFormat="0" applyFill="0" applyBorder="0" applyAlignment="0" applyProtection="0"/>
  </cellStyleXfs>
  <cellXfs count="273">
    <xf numFmtId="0" fontId="0" fillId="0" borderId="0" xfId="0" applyAlignment="1">
      <alignment/>
    </xf>
    <xf numFmtId="185" fontId="0" fillId="0" borderId="0" xfId="44" applyFont="1" applyAlignment="1">
      <alignment/>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xf>
    <xf numFmtId="185" fontId="5" fillId="0" borderId="0" xfId="44" applyFont="1" applyAlignment="1">
      <alignment/>
    </xf>
    <xf numFmtId="185" fontId="5" fillId="0" borderId="0" xfId="44" applyFont="1" applyBorder="1" applyAlignment="1">
      <alignment/>
    </xf>
    <xf numFmtId="0" fontId="5" fillId="0" borderId="0" xfId="0" applyFont="1" applyAlignment="1" quotePrefix="1">
      <alignment horizontal="left"/>
    </xf>
    <xf numFmtId="0" fontId="1" fillId="0" borderId="0" xfId="0" applyFont="1" applyAlignment="1">
      <alignment/>
    </xf>
    <xf numFmtId="185" fontId="8" fillId="0" borderId="0" xfId="44" applyFont="1" applyAlignment="1">
      <alignment/>
    </xf>
    <xf numFmtId="0" fontId="9" fillId="0" borderId="0" xfId="0" applyFont="1" applyAlignment="1" quotePrefix="1">
      <alignment horizontal="left"/>
    </xf>
    <xf numFmtId="185" fontId="0" fillId="0" borderId="0" xfId="44" applyFont="1" applyAlignment="1">
      <alignment/>
    </xf>
    <xf numFmtId="185" fontId="1" fillId="0" borderId="0" xfId="44"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0" fontId="0" fillId="0" borderId="10" xfId="72" applyFont="1" applyBorder="1">
      <alignment/>
      <protection/>
    </xf>
    <xf numFmtId="0" fontId="0" fillId="0" borderId="0" xfId="72" applyFont="1" applyBorder="1">
      <alignment/>
      <protection/>
    </xf>
    <xf numFmtId="211" fontId="12" fillId="0" borderId="0" xfId="0" applyNumberFormat="1" applyFont="1" applyBorder="1" applyAlignment="1">
      <alignment horizontal="center"/>
    </xf>
    <xf numFmtId="211" fontId="12" fillId="0" borderId="0" xfId="0" applyNumberFormat="1" applyFont="1" applyBorder="1" applyAlignment="1">
      <alignment/>
    </xf>
    <xf numFmtId="0" fontId="0" fillId="0" borderId="0" xfId="73" applyFont="1" applyBorder="1">
      <alignment/>
      <protection/>
    </xf>
    <xf numFmtId="0" fontId="0" fillId="0" borderId="1" xfId="0" applyFont="1" applyBorder="1" applyAlignment="1">
      <alignment/>
    </xf>
    <xf numFmtId="0" fontId="0" fillId="0" borderId="0" xfId="0" applyFont="1" applyBorder="1" applyAlignment="1">
      <alignment horizontal="centerContinuous"/>
    </xf>
    <xf numFmtId="184" fontId="0" fillId="0" borderId="0" xfId="43" applyFont="1" applyAlignment="1">
      <alignment/>
    </xf>
    <xf numFmtId="185" fontId="0" fillId="0" borderId="0" xfId="44" applyFont="1" applyAlignment="1">
      <alignment/>
    </xf>
    <xf numFmtId="204" fontId="0" fillId="0" borderId="0" xfId="49" applyNumberFormat="1" applyFont="1" applyAlignment="1">
      <alignment/>
    </xf>
    <xf numFmtId="206" fontId="0" fillId="0" borderId="0" xfId="43" applyNumberFormat="1" applyFont="1" applyAlignment="1">
      <alignment/>
    </xf>
    <xf numFmtId="206" fontId="0" fillId="0" borderId="1" xfId="43" applyNumberFormat="1" applyFont="1" applyBorder="1" applyAlignment="1">
      <alignment/>
    </xf>
    <xf numFmtId="206" fontId="0" fillId="0" borderId="0" xfId="43" applyNumberFormat="1" applyFont="1" applyBorder="1" applyAlignment="1">
      <alignment/>
    </xf>
    <xf numFmtId="185" fontId="0" fillId="0" borderId="0" xfId="44" applyFont="1" applyBorder="1" applyAlignment="1">
      <alignment/>
    </xf>
    <xf numFmtId="0" fontId="0" fillId="0" borderId="0" xfId="73" applyFont="1" applyBorder="1" applyAlignment="1">
      <alignment horizontal="left"/>
      <protection/>
    </xf>
    <xf numFmtId="0" fontId="0" fillId="0" borderId="1" xfId="73" applyFont="1" applyBorder="1">
      <alignment/>
      <protection/>
    </xf>
    <xf numFmtId="0" fontId="0" fillId="0" borderId="10" xfId="72" applyFont="1">
      <alignment/>
      <protection/>
    </xf>
    <xf numFmtId="204" fontId="0" fillId="0" borderId="10" xfId="49" applyNumberFormat="1" applyFont="1" applyBorder="1" applyAlignment="1">
      <alignment/>
    </xf>
    <xf numFmtId="195" fontId="0" fillId="0" borderId="10" xfId="54" applyFont="1" applyBorder="1">
      <alignment/>
    </xf>
    <xf numFmtId="195" fontId="0" fillId="0" borderId="0" xfId="54" applyFont="1" applyBorder="1">
      <alignment/>
    </xf>
    <xf numFmtId="178" fontId="0" fillId="0" borderId="0" xfId="55" applyFont="1" applyBorder="1">
      <alignment/>
      <protection/>
    </xf>
    <xf numFmtId="178" fontId="0" fillId="0" borderId="0" xfId="55" applyFont="1">
      <alignment/>
      <protection/>
    </xf>
    <xf numFmtId="195" fontId="0" fillId="0" borderId="0" xfId="54" applyFont="1">
      <alignment/>
    </xf>
    <xf numFmtId="178" fontId="0" fillId="0" borderId="1" xfId="55" applyFont="1" applyBorder="1">
      <alignment/>
      <protection/>
    </xf>
    <xf numFmtId="195" fontId="0" fillId="0" borderId="1" xfId="54" applyFont="1" applyBorder="1">
      <alignment/>
    </xf>
    <xf numFmtId="187" fontId="0" fillId="0" borderId="0" xfId="46" applyFont="1" applyBorder="1">
      <alignment/>
    </xf>
    <xf numFmtId="185" fontId="0" fillId="0" borderId="1" xfId="44" applyFont="1" applyBorder="1" applyAlignment="1">
      <alignment/>
    </xf>
    <xf numFmtId="206" fontId="0" fillId="0" borderId="12" xfId="0" applyNumberFormat="1" applyFont="1" applyBorder="1" applyAlignment="1">
      <alignment/>
    </xf>
    <xf numFmtId="0" fontId="0" fillId="0" borderId="0" xfId="0" applyFont="1" applyAlignment="1" quotePrefix="1">
      <alignment horizontal="left"/>
    </xf>
    <xf numFmtId="0" fontId="0" fillId="0" borderId="0" xfId="0" applyFont="1" applyBorder="1" applyAlignment="1">
      <alignment horizontal="left"/>
    </xf>
    <xf numFmtId="212" fontId="0" fillId="0" borderId="0" xfId="43" applyNumberFormat="1" applyFont="1" applyBorder="1" applyAlignment="1">
      <alignment/>
    </xf>
    <xf numFmtId="0" fontId="0" fillId="0" borderId="1" xfId="0" applyFont="1" applyBorder="1" applyAlignment="1">
      <alignment horizontal="left"/>
    </xf>
    <xf numFmtId="187" fontId="0" fillId="0" borderId="1" xfId="46" applyFont="1" applyBorder="1">
      <alignment/>
    </xf>
    <xf numFmtId="193" fontId="0" fillId="0" borderId="10" xfId="52" applyFont="1" applyBorder="1" applyAlignment="1">
      <alignment/>
    </xf>
    <xf numFmtId="195" fontId="12" fillId="0" borderId="10" xfId="53" applyNumberFormat="1" applyFont="1" applyBorder="1">
      <alignment/>
    </xf>
    <xf numFmtId="204" fontId="0" fillId="0" borderId="0" xfId="0" applyNumberFormat="1" applyFont="1" applyAlignment="1">
      <alignment/>
    </xf>
    <xf numFmtId="184" fontId="1" fillId="0" borderId="0" xfId="43" applyFont="1" applyAlignment="1">
      <alignment/>
    </xf>
    <xf numFmtId="204" fontId="1" fillId="0" borderId="0" xfId="49" applyNumberFormat="1" applyFont="1" applyAlignment="1">
      <alignment/>
    </xf>
    <xf numFmtId="206" fontId="1" fillId="0" borderId="0" xfId="43" applyNumberFormat="1" applyFont="1" applyAlignment="1">
      <alignment/>
    </xf>
    <xf numFmtId="206" fontId="1" fillId="0" borderId="0" xfId="43" applyNumberFormat="1" applyFont="1" applyFill="1" applyAlignment="1">
      <alignment/>
    </xf>
    <xf numFmtId="206" fontId="1" fillId="0" borderId="1" xfId="43" applyNumberFormat="1" applyFont="1" applyBorder="1" applyAlignment="1">
      <alignment/>
    </xf>
    <xf numFmtId="206" fontId="1" fillId="0" borderId="0" xfId="43" applyNumberFormat="1" applyFont="1" applyBorder="1" applyAlignment="1">
      <alignment/>
    </xf>
    <xf numFmtId="0" fontId="1" fillId="0" borderId="0" xfId="73" applyFont="1" applyBorder="1">
      <alignment/>
      <protection/>
    </xf>
    <xf numFmtId="204" fontId="1" fillId="0" borderId="10" xfId="49" applyNumberFormat="1" applyFont="1" applyBorder="1" applyAlignment="1">
      <alignment/>
    </xf>
    <xf numFmtId="0" fontId="1" fillId="0" borderId="0" xfId="0" applyFont="1" applyBorder="1" applyAlignment="1">
      <alignment/>
    </xf>
    <xf numFmtId="204" fontId="1" fillId="0" borderId="0" xfId="0" applyNumberFormat="1" applyFont="1" applyAlignment="1">
      <alignment/>
    </xf>
    <xf numFmtId="0" fontId="0" fillId="0" borderId="10" xfId="0" applyFont="1" applyBorder="1" applyAlignment="1">
      <alignment/>
    </xf>
    <xf numFmtId="0" fontId="1" fillId="0" borderId="1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204" fontId="0" fillId="0" borderId="0" xfId="49" applyNumberFormat="1" applyFont="1" applyBorder="1" applyAlignment="1">
      <alignment/>
    </xf>
    <xf numFmtId="193" fontId="0" fillId="0" borderId="0" xfId="52" applyFont="1" applyBorder="1" applyAlignment="1">
      <alignment/>
    </xf>
    <xf numFmtId="0" fontId="0" fillId="0" borderId="1" xfId="0" applyFont="1" applyBorder="1" applyAlignment="1" quotePrefix="1">
      <alignment horizontal="left"/>
    </xf>
    <xf numFmtId="0" fontId="0" fillId="0" borderId="0" xfId="0" applyFont="1" applyBorder="1" applyAlignment="1" quotePrefix="1">
      <alignment horizontal="left"/>
    </xf>
    <xf numFmtId="206" fontId="0" fillId="0" borderId="0" xfId="43" applyNumberFormat="1" applyFont="1" applyFill="1" applyBorder="1" applyAlignment="1">
      <alignment/>
    </xf>
    <xf numFmtId="0" fontId="0" fillId="0" borderId="12" xfId="0" applyFont="1" applyBorder="1" applyAlignment="1">
      <alignment/>
    </xf>
    <xf numFmtId="187" fontId="0" fillId="0" borderId="12" xfId="46" applyFont="1" applyBorder="1">
      <alignment/>
    </xf>
    <xf numFmtId="185" fontId="0" fillId="0" borderId="12" xfId="44" applyFont="1" applyBorder="1" applyAlignment="1">
      <alignment/>
    </xf>
    <xf numFmtId="195" fontId="0" fillId="0" borderId="10" xfId="46" applyNumberFormat="1" applyFont="1" applyBorder="1">
      <alignment/>
    </xf>
    <xf numFmtId="41" fontId="0" fillId="0" borderId="0" xfId="73" applyNumberFormat="1" applyFont="1" applyBorder="1">
      <alignment/>
      <protection/>
    </xf>
    <xf numFmtId="41" fontId="0" fillId="0" borderId="10" xfId="73" applyNumberFormat="1" applyFont="1" applyBorder="1">
      <alignment/>
      <protection/>
    </xf>
    <xf numFmtId="0" fontId="0" fillId="0" borderId="13"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187" fontId="0" fillId="0" borderId="10" xfId="46" applyFont="1" applyBorder="1">
      <alignment/>
    </xf>
    <xf numFmtId="0" fontId="0" fillId="0" borderId="0" xfId="0" applyFont="1" applyAlignment="1">
      <alignment horizontal="center"/>
    </xf>
    <xf numFmtId="0" fontId="0" fillId="0" borderId="10" xfId="0" applyFont="1" applyBorder="1" applyAlignment="1">
      <alignment horizontal="center"/>
    </xf>
    <xf numFmtId="184" fontId="0" fillId="0" borderId="0" xfId="43" applyFont="1" applyAlignment="1">
      <alignment/>
    </xf>
    <xf numFmtId="37" fontId="0" fillId="0" borderId="0" xfId="0" applyNumberFormat="1" applyFont="1" applyAlignment="1">
      <alignment/>
    </xf>
    <xf numFmtId="184" fontId="0" fillId="0" borderId="0" xfId="43" applyFont="1" applyBorder="1" applyAlignment="1">
      <alignment/>
    </xf>
    <xf numFmtId="206" fontId="0" fillId="0" borderId="0" xfId="43" applyNumberFormat="1" applyFont="1" applyBorder="1" applyAlignment="1">
      <alignment/>
    </xf>
    <xf numFmtId="37" fontId="0" fillId="0" borderId="0" xfId="0" applyNumberFormat="1" applyFont="1" applyBorder="1" applyAlignment="1">
      <alignment/>
    </xf>
    <xf numFmtId="0" fontId="0" fillId="0" borderId="14"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1" fillId="0" borderId="10" xfId="0" applyFont="1" applyBorder="1" applyAlignment="1">
      <alignment/>
    </xf>
    <xf numFmtId="37" fontId="0" fillId="0" borderId="10" xfId="0" applyNumberFormat="1" applyFont="1" applyBorder="1" applyAlignment="1">
      <alignment/>
    </xf>
    <xf numFmtId="204" fontId="0" fillId="0" borderId="13" xfId="49" applyNumberFormat="1" applyFont="1" applyBorder="1" applyAlignment="1">
      <alignment/>
    </xf>
    <xf numFmtId="195" fontId="0" fillId="0" borderId="13" xfId="49" applyNumberFormat="1" applyFont="1" applyBorder="1" applyAlignment="1">
      <alignment/>
    </xf>
    <xf numFmtId="37" fontId="0" fillId="0" borderId="13" xfId="43" applyNumberFormat="1" applyFont="1" applyBorder="1" applyAlignment="1">
      <alignment/>
    </xf>
    <xf numFmtId="211" fontId="0" fillId="0" borderId="0" xfId="0" applyNumberFormat="1" applyFont="1" applyAlignment="1">
      <alignment horizontal="center"/>
    </xf>
    <xf numFmtId="211" fontId="0" fillId="0" borderId="0" xfId="0" applyNumberFormat="1" applyFont="1" applyAlignment="1">
      <alignment/>
    </xf>
    <xf numFmtId="0" fontId="12" fillId="0" borderId="10" xfId="0" applyFont="1" applyBorder="1" applyAlignment="1">
      <alignment horizontal="center"/>
    </xf>
    <xf numFmtId="193" fontId="0" fillId="0" borderId="0" xfId="52" applyFont="1" applyAlignment="1">
      <alignment/>
    </xf>
    <xf numFmtId="195" fontId="12" fillId="0" borderId="0" xfId="54" applyFont="1">
      <alignment/>
    </xf>
    <xf numFmtId="187" fontId="0" fillId="0" borderId="0" xfId="46" applyFont="1">
      <alignment/>
    </xf>
    <xf numFmtId="187" fontId="0" fillId="0" borderId="0" xfId="46" applyFont="1" applyBorder="1" applyAlignment="1">
      <alignment/>
    </xf>
    <xf numFmtId="187" fontId="12" fillId="0" borderId="0" xfId="46" applyFont="1">
      <alignment/>
    </xf>
    <xf numFmtId="0" fontId="0" fillId="0" borderId="0" xfId="72" applyFont="1" applyBorder="1" applyAlignment="1">
      <alignment horizontal="left"/>
      <protection/>
    </xf>
    <xf numFmtId="195" fontId="12" fillId="0" borderId="0" xfId="54" applyFont="1" applyBorder="1">
      <alignment/>
    </xf>
    <xf numFmtId="195" fontId="0" fillId="0" borderId="0" xfId="44" applyNumberFormat="1" applyFont="1" applyFill="1" applyBorder="1" applyAlignment="1">
      <alignment/>
    </xf>
    <xf numFmtId="185" fontId="0" fillId="0" borderId="10" xfId="44" applyFont="1" applyBorder="1" applyAlignment="1">
      <alignment/>
    </xf>
    <xf numFmtId="193" fontId="0" fillId="0" borderId="0" xfId="52" applyFont="1" applyAlignment="1">
      <alignment/>
    </xf>
    <xf numFmtId="195" fontId="0" fillId="0" borderId="0" xfId="54" applyFont="1" applyBorder="1">
      <alignment/>
    </xf>
    <xf numFmtId="187" fontId="0" fillId="0" borderId="0" xfId="46" applyFont="1">
      <alignment/>
    </xf>
    <xf numFmtId="185" fontId="0" fillId="0" borderId="0" xfId="44" applyFont="1" applyBorder="1" applyAlignment="1">
      <alignment/>
    </xf>
    <xf numFmtId="187" fontId="0" fillId="0" borderId="0" xfId="46" applyFont="1" applyBorder="1">
      <alignment/>
    </xf>
    <xf numFmtId="0" fontId="6" fillId="0" borderId="0" xfId="0" applyFont="1" applyBorder="1" applyAlignment="1">
      <alignment/>
    </xf>
    <xf numFmtId="206" fontId="0" fillId="0" borderId="12" xfId="43" applyNumberFormat="1" applyFont="1" applyBorder="1" applyAlignment="1">
      <alignment/>
    </xf>
    <xf numFmtId="0" fontId="1" fillId="0" borderId="14" xfId="0" applyFont="1" applyBorder="1" applyAlignment="1">
      <alignment/>
    </xf>
    <xf numFmtId="0" fontId="1" fillId="0" borderId="14"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xf>
    <xf numFmtId="37" fontId="1" fillId="0" borderId="0" xfId="0" applyNumberFormat="1" applyFont="1" applyFill="1" applyAlignment="1">
      <alignment/>
    </xf>
    <xf numFmtId="37" fontId="1" fillId="0" borderId="0" xfId="43" applyNumberFormat="1" applyFont="1" applyAlignment="1">
      <alignment/>
    </xf>
    <xf numFmtId="37" fontId="1" fillId="0" borderId="0" xfId="0" applyNumberFormat="1" applyFont="1" applyAlignment="1">
      <alignment/>
    </xf>
    <xf numFmtId="184" fontId="1" fillId="0" borderId="0" xfId="43" applyFont="1" applyBorder="1" applyAlignment="1">
      <alignment/>
    </xf>
    <xf numFmtId="37" fontId="1" fillId="0" borderId="10" xfId="43" applyNumberFormat="1" applyFont="1" applyBorder="1" applyAlignment="1">
      <alignment/>
    </xf>
    <xf numFmtId="206" fontId="1" fillId="0" borderId="12" xfId="0" applyNumberFormat="1" applyFont="1" applyBorder="1" applyAlignment="1">
      <alignment/>
    </xf>
    <xf numFmtId="206" fontId="1" fillId="0" borderId="0" xfId="43" applyNumberFormat="1" applyFont="1" applyFill="1" applyBorder="1" applyAlignment="1">
      <alignment/>
    </xf>
    <xf numFmtId="204" fontId="0" fillId="0" borderId="10" xfId="49" applyNumberFormat="1" applyFont="1" applyBorder="1" applyAlignment="1">
      <alignment/>
    </xf>
    <xf numFmtId="0" fontId="0" fillId="0" borderId="1" xfId="73" applyFont="1" applyFill="1" applyBorder="1" applyAlignment="1">
      <alignment horizontal="left"/>
      <protection/>
    </xf>
    <xf numFmtId="0" fontId="0" fillId="0" borderId="1" xfId="73" applyFont="1" applyFill="1" applyBorder="1">
      <alignment/>
      <protection/>
    </xf>
    <xf numFmtId="206" fontId="1" fillId="0" borderId="1" xfId="43" applyNumberFormat="1" applyFont="1" applyFill="1" applyBorder="1" applyAlignment="1">
      <alignment/>
    </xf>
    <xf numFmtId="0" fontId="0" fillId="0" borderId="0" xfId="0" applyFont="1" applyFill="1" applyBorder="1" applyAlignment="1">
      <alignment/>
    </xf>
    <xf numFmtId="195" fontId="1" fillId="0" borderId="0" xfId="54" applyFont="1" applyBorder="1">
      <alignment/>
    </xf>
    <xf numFmtId="185" fontId="1" fillId="0" borderId="0" xfId="44" applyFont="1" applyBorder="1" applyAlignment="1">
      <alignment/>
    </xf>
    <xf numFmtId="187" fontId="1" fillId="0" borderId="12" xfId="46" applyFont="1" applyBorder="1">
      <alignment/>
    </xf>
    <xf numFmtId="187" fontId="1" fillId="0" borderId="0" xfId="46" applyFont="1" applyBorder="1">
      <alignment/>
    </xf>
    <xf numFmtId="195" fontId="1" fillId="0" borderId="10" xfId="46" applyNumberFormat="1" applyFont="1" applyBorder="1">
      <alignment/>
    </xf>
    <xf numFmtId="41" fontId="1" fillId="0" borderId="0" xfId="73" applyNumberFormat="1" applyFont="1" applyBorder="1">
      <alignment/>
      <protection/>
    </xf>
    <xf numFmtId="0" fontId="8" fillId="0" borderId="0" xfId="0" applyFont="1" applyBorder="1" applyAlignment="1">
      <alignment/>
    </xf>
    <xf numFmtId="211" fontId="14" fillId="0" borderId="0" xfId="0" applyNumberFormat="1" applyFont="1" applyBorder="1" applyAlignment="1">
      <alignment horizontal="center"/>
    </xf>
    <xf numFmtId="204" fontId="1" fillId="0" borderId="0" xfId="49" applyNumberFormat="1" applyFont="1" applyBorder="1" applyAlignment="1">
      <alignment/>
    </xf>
    <xf numFmtId="211" fontId="1" fillId="0" borderId="0" xfId="0" applyNumberFormat="1" applyFont="1" applyAlignment="1">
      <alignment horizontal="center"/>
    </xf>
    <xf numFmtId="0" fontId="13" fillId="0" borderId="10" xfId="0" applyFont="1" applyBorder="1" applyAlignment="1">
      <alignment horizontal="center"/>
    </xf>
    <xf numFmtId="195" fontId="1" fillId="0" borderId="0" xfId="49" applyNumberFormat="1" applyFont="1" applyAlignment="1">
      <alignment/>
    </xf>
    <xf numFmtId="187" fontId="13" fillId="0" borderId="0" xfId="46" applyFont="1">
      <alignment/>
    </xf>
    <xf numFmtId="37" fontId="1" fillId="0" borderId="0" xfId="43" applyNumberFormat="1" applyFont="1" applyBorder="1" applyAlignment="1">
      <alignment/>
    </xf>
    <xf numFmtId="195" fontId="1" fillId="0" borderId="0" xfId="49" applyNumberFormat="1" applyFont="1" applyBorder="1" applyAlignment="1">
      <alignment/>
    </xf>
    <xf numFmtId="185" fontId="1" fillId="0" borderId="0" xfId="44" applyFont="1" applyFill="1" applyBorder="1" applyAlignment="1">
      <alignment/>
    </xf>
    <xf numFmtId="185" fontId="0" fillId="0" borderId="0" xfId="44" applyFont="1" applyFill="1" applyBorder="1" applyAlignment="1">
      <alignment/>
    </xf>
    <xf numFmtId="42" fontId="0" fillId="0" borderId="0" xfId="72" applyNumberFormat="1" applyFont="1" applyBorder="1">
      <alignment/>
      <protection/>
    </xf>
    <xf numFmtId="204" fontId="1" fillId="0" borderId="0" xfId="49" applyNumberFormat="1" applyFont="1" applyFill="1" applyAlignment="1">
      <alignment/>
    </xf>
    <xf numFmtId="204" fontId="1" fillId="0" borderId="0" xfId="49" applyNumberFormat="1" applyFont="1" applyFill="1" applyBorder="1" applyAlignment="1">
      <alignment/>
    </xf>
    <xf numFmtId="0" fontId="0" fillId="0" borderId="0" xfId="72" applyFont="1" applyFill="1" applyBorder="1">
      <alignment/>
      <protection/>
    </xf>
    <xf numFmtId="42" fontId="0" fillId="0" borderId="0" xfId="72" applyNumberFormat="1" applyFont="1" applyBorder="1">
      <alignment/>
      <protection/>
    </xf>
    <xf numFmtId="187" fontId="13" fillId="0" borderId="0" xfId="46" applyFont="1" applyBorder="1">
      <alignment/>
    </xf>
    <xf numFmtId="187" fontId="12" fillId="0" borderId="0" xfId="46" applyFont="1" applyBorder="1">
      <alignment/>
    </xf>
    <xf numFmtId="187" fontId="13" fillId="0" borderId="12" xfId="46" applyFont="1" applyBorder="1">
      <alignment/>
    </xf>
    <xf numFmtId="187" fontId="12" fillId="0" borderId="12" xfId="46" applyFont="1" applyBorder="1">
      <alignment/>
    </xf>
    <xf numFmtId="187" fontId="0" fillId="0" borderId="12" xfId="46" applyFont="1" applyBorder="1">
      <alignment/>
    </xf>
    <xf numFmtId="187" fontId="13" fillId="0" borderId="1" xfId="46" applyFont="1" applyBorder="1">
      <alignment/>
    </xf>
    <xf numFmtId="187" fontId="12" fillId="0" borderId="1" xfId="46" applyFont="1" applyBorder="1">
      <alignment/>
    </xf>
    <xf numFmtId="187" fontId="0" fillId="0" borderId="1" xfId="46" applyFont="1" applyBorder="1">
      <alignment/>
    </xf>
    <xf numFmtId="185" fontId="0" fillId="0" borderId="1" xfId="44" applyFont="1" applyBorder="1" applyAlignment="1">
      <alignment/>
    </xf>
    <xf numFmtId="0" fontId="0" fillId="0" borderId="1" xfId="72" applyFont="1" applyBorder="1" applyAlignment="1">
      <alignment horizontal="left"/>
      <protection/>
    </xf>
    <xf numFmtId="0" fontId="0" fillId="0" borderId="1" xfId="72" applyFont="1" applyBorder="1">
      <alignment/>
      <protection/>
    </xf>
    <xf numFmtId="195" fontId="13" fillId="0" borderId="1" xfId="54" applyFont="1" applyBorder="1">
      <alignment/>
    </xf>
    <xf numFmtId="195" fontId="12" fillId="0" borderId="1" xfId="54" applyFont="1" applyBorder="1">
      <alignment/>
    </xf>
    <xf numFmtId="195" fontId="0" fillId="0" borderId="1" xfId="54" applyFont="1" applyBorder="1">
      <alignment/>
    </xf>
    <xf numFmtId="0" fontId="0" fillId="0" borderId="1" xfId="72" applyFont="1" applyFill="1" applyBorder="1">
      <alignment/>
      <protection/>
    </xf>
    <xf numFmtId="204" fontId="1" fillId="0" borderId="1" xfId="49" applyNumberFormat="1" applyFont="1" applyFill="1" applyBorder="1" applyAlignment="1">
      <alignment/>
    </xf>
    <xf numFmtId="42" fontId="0" fillId="0" borderId="1" xfId="72" applyNumberFormat="1" applyFont="1" applyBorder="1">
      <alignment/>
      <protection/>
    </xf>
    <xf numFmtId="42" fontId="0" fillId="0" borderId="1" xfId="72" applyNumberFormat="1" applyFont="1" applyBorder="1">
      <alignment/>
      <protection/>
    </xf>
    <xf numFmtId="37" fontId="1" fillId="0" borderId="1" xfId="43" applyNumberFormat="1" applyFont="1" applyBorder="1" applyAlignment="1">
      <alignment/>
    </xf>
    <xf numFmtId="0" fontId="0" fillId="0" borderId="14" xfId="72" applyFont="1" applyBorder="1">
      <alignment/>
      <protection/>
    </xf>
    <xf numFmtId="0" fontId="6" fillId="0" borderId="10" xfId="0" applyFont="1" applyBorder="1" applyAlignment="1">
      <alignment horizontal="left"/>
    </xf>
    <xf numFmtId="195" fontId="0" fillId="0" borderId="10" xfId="46" applyNumberFormat="1" applyFont="1" applyBorder="1">
      <alignment/>
    </xf>
    <xf numFmtId="204" fontId="0" fillId="0" borderId="0" xfId="49" applyNumberFormat="1" applyFont="1" applyBorder="1" applyAlignment="1">
      <alignment/>
    </xf>
    <xf numFmtId="195" fontId="0" fillId="0" borderId="0" xfId="49" applyNumberFormat="1" applyFont="1" applyBorder="1" applyAlignment="1">
      <alignment/>
    </xf>
    <xf numFmtId="204" fontId="8" fillId="0" borderId="0" xfId="0" applyNumberFormat="1" applyFont="1" applyAlignment="1">
      <alignment/>
    </xf>
    <xf numFmtId="216" fontId="0" fillId="0" borderId="1" xfId="49" applyNumberFormat="1" applyFont="1" applyFill="1" applyBorder="1" applyAlignment="1">
      <alignment/>
    </xf>
    <xf numFmtId="197" fontId="0" fillId="0" borderId="0" xfId="54" applyNumberFormat="1" applyFont="1" applyBorder="1">
      <alignment/>
    </xf>
    <xf numFmtId="197" fontId="0" fillId="0" borderId="10" xfId="54" applyNumberFormat="1" applyFont="1" applyBorder="1">
      <alignment/>
    </xf>
    <xf numFmtId="221" fontId="0" fillId="0" borderId="0" xfId="0" applyNumberFormat="1" applyFont="1" applyAlignment="1">
      <alignment/>
    </xf>
    <xf numFmtId="197" fontId="1" fillId="0" borderId="0" xfId="49" applyNumberFormat="1" applyFont="1" applyFill="1" applyBorder="1" applyAlignment="1">
      <alignment/>
    </xf>
    <xf numFmtId="197" fontId="1" fillId="0" borderId="10" xfId="49" applyNumberFormat="1" applyFont="1" applyFill="1" applyBorder="1" applyAlignment="1">
      <alignment/>
    </xf>
    <xf numFmtId="0" fontId="0" fillId="0" borderId="0" xfId="73" applyFont="1" applyFill="1" applyBorder="1" applyAlignment="1">
      <alignment horizontal="left"/>
      <protection/>
    </xf>
    <xf numFmtId="0" fontId="0" fillId="0" borderId="0" xfId="73" applyFont="1" applyFill="1" applyBorder="1">
      <alignment/>
      <protection/>
    </xf>
    <xf numFmtId="37" fontId="0" fillId="0" borderId="0" xfId="43" applyNumberFormat="1" applyFont="1" applyBorder="1" applyAlignment="1">
      <alignment/>
    </xf>
    <xf numFmtId="187" fontId="0" fillId="0" borderId="0" xfId="46" applyFont="1" applyFill="1">
      <alignment/>
    </xf>
    <xf numFmtId="216" fontId="0" fillId="0" borderId="1" xfId="49" applyNumberFormat="1" applyFont="1" applyFill="1" applyBorder="1" applyAlignment="1">
      <alignment/>
    </xf>
    <xf numFmtId="187" fontId="0" fillId="0" borderId="0" xfId="43" applyNumberFormat="1" applyFont="1" applyBorder="1" applyAlignment="1">
      <alignment/>
    </xf>
    <xf numFmtId="37" fontId="1" fillId="0" borderId="0" xfId="0" applyNumberFormat="1" applyFont="1" applyFill="1" applyBorder="1" applyAlignment="1">
      <alignment/>
    </xf>
    <xf numFmtId="0" fontId="1" fillId="0" borderId="15" xfId="0" applyFont="1" applyBorder="1" applyAlignment="1">
      <alignment/>
    </xf>
    <xf numFmtId="204" fontId="1" fillId="0" borderId="15" xfId="49" applyNumberFormat="1" applyFont="1" applyBorder="1" applyAlignment="1">
      <alignment/>
    </xf>
    <xf numFmtId="195" fontId="1" fillId="0" borderId="15" xfId="49" applyNumberFormat="1" applyFont="1" applyBorder="1" applyAlignment="1">
      <alignment/>
    </xf>
    <xf numFmtId="37" fontId="1" fillId="0" borderId="15" xfId="43" applyNumberFormat="1" applyFont="1" applyBorder="1" applyAlignment="1">
      <alignment/>
    </xf>
    <xf numFmtId="0" fontId="0" fillId="0" borderId="1" xfId="0" applyFont="1" applyFill="1" applyBorder="1" applyAlignment="1">
      <alignment/>
    </xf>
    <xf numFmtId="195" fontId="0" fillId="0" borderId="0" xfId="0" applyNumberFormat="1" applyFont="1" applyAlignment="1">
      <alignment/>
    </xf>
    <xf numFmtId="213" fontId="0" fillId="0" borderId="10" xfId="0" applyNumberFormat="1" applyFont="1" applyBorder="1" applyAlignment="1">
      <alignment horizontal="center"/>
    </xf>
    <xf numFmtId="0" fontId="6"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Alignment="1">
      <alignment/>
    </xf>
    <xf numFmtId="195" fontId="1" fillId="0" borderId="0" xfId="49" applyNumberFormat="1" applyFont="1" applyFill="1" applyAlignment="1">
      <alignment/>
    </xf>
    <xf numFmtId="37" fontId="1" fillId="0" borderId="0" xfId="43" applyNumberFormat="1" applyFont="1" applyFill="1" applyAlignment="1">
      <alignment/>
    </xf>
    <xf numFmtId="37" fontId="1" fillId="0" borderId="0" xfId="43" applyNumberFormat="1" applyFont="1" applyFill="1" applyBorder="1" applyAlignment="1">
      <alignment/>
    </xf>
    <xf numFmtId="187" fontId="13" fillId="0" borderId="12" xfId="46" applyFont="1" applyFill="1" applyBorder="1">
      <alignment/>
    </xf>
    <xf numFmtId="187" fontId="13" fillId="0" borderId="0" xfId="46" applyFont="1" applyFill="1" applyBorder="1">
      <alignment/>
    </xf>
    <xf numFmtId="37" fontId="1" fillId="0" borderId="1" xfId="43" applyNumberFormat="1" applyFont="1" applyFill="1" applyBorder="1" applyAlignment="1">
      <alignment/>
    </xf>
    <xf numFmtId="187" fontId="13" fillId="0" borderId="1" xfId="46" applyFont="1" applyFill="1" applyBorder="1">
      <alignment/>
    </xf>
    <xf numFmtId="37" fontId="1" fillId="0" borderId="1" xfId="0" applyNumberFormat="1" applyFont="1" applyFill="1" applyBorder="1" applyAlignment="1">
      <alignment/>
    </xf>
    <xf numFmtId="187" fontId="13" fillId="0" borderId="0" xfId="46" applyFont="1" applyFill="1">
      <alignment/>
    </xf>
    <xf numFmtId="195" fontId="13" fillId="0" borderId="1" xfId="54" applyFont="1" applyFill="1" applyBorder="1">
      <alignment/>
    </xf>
    <xf numFmtId="195" fontId="1" fillId="0" borderId="0" xfId="49" applyNumberFormat="1" applyFont="1" applyFill="1" applyBorder="1" applyAlignment="1">
      <alignment/>
    </xf>
    <xf numFmtId="185" fontId="8" fillId="0" borderId="0" xfId="44" applyFont="1" applyFill="1" applyBorder="1" applyAlignment="1">
      <alignment/>
    </xf>
    <xf numFmtId="0" fontId="7" fillId="0" borderId="10" xfId="0" applyFont="1" applyBorder="1" applyAlignment="1">
      <alignment/>
    </xf>
    <xf numFmtId="0" fontId="6" fillId="0" borderId="10" xfId="0" applyFont="1" applyBorder="1" applyAlignment="1">
      <alignment/>
    </xf>
    <xf numFmtId="213" fontId="1" fillId="0" borderId="10" xfId="0" applyNumberFormat="1" applyFont="1" applyBorder="1" applyAlignment="1" quotePrefix="1">
      <alignment horizontal="center"/>
    </xf>
    <xf numFmtId="213" fontId="0" fillId="0" borderId="10" xfId="0" applyNumberFormat="1" applyFont="1" applyBorder="1" applyAlignment="1" quotePrefix="1">
      <alignment horizontal="center"/>
    </xf>
    <xf numFmtId="211" fontId="1" fillId="0" borderId="10" xfId="0" applyNumberFormat="1" applyFont="1" applyFill="1" applyBorder="1" applyAlignment="1" quotePrefix="1">
      <alignment horizontal="center"/>
    </xf>
    <xf numFmtId="211" fontId="0" fillId="0" borderId="10" xfId="0" applyNumberFormat="1" applyFont="1" applyBorder="1" applyAlignment="1">
      <alignment/>
    </xf>
    <xf numFmtId="211" fontId="0" fillId="0" borderId="10" xfId="0" applyNumberFormat="1" applyFont="1" applyBorder="1" applyAlignment="1" quotePrefix="1">
      <alignment horizontal="center"/>
    </xf>
    <xf numFmtId="195" fontId="0" fillId="0" borderId="0" xfId="49" applyNumberFormat="1" applyFont="1" applyFill="1" applyBorder="1" applyAlignment="1">
      <alignment/>
    </xf>
    <xf numFmtId="184" fontId="0" fillId="0" borderId="0" xfId="43" applyNumberFormat="1" applyFont="1" applyFill="1" applyBorder="1" applyAlignment="1">
      <alignment/>
    </xf>
    <xf numFmtId="37" fontId="0" fillId="0" borderId="10" xfId="43" applyNumberFormat="1" applyFont="1" applyBorder="1" applyAlignment="1">
      <alignment/>
    </xf>
    <xf numFmtId="37" fontId="0" fillId="0" borderId="0" xfId="43" applyNumberFormat="1" applyFont="1" applyBorder="1" applyAlignment="1">
      <alignment/>
    </xf>
    <xf numFmtId="37" fontId="1" fillId="0" borderId="0" xfId="44" applyNumberFormat="1" applyFont="1" applyFill="1" applyBorder="1" applyAlignment="1">
      <alignment/>
    </xf>
    <xf numFmtId="184" fontId="0" fillId="0" borderId="10" xfId="43" applyNumberFormat="1" applyFont="1" applyBorder="1" applyAlignment="1">
      <alignment/>
    </xf>
    <xf numFmtId="190" fontId="0" fillId="0" borderId="0" xfId="46" applyNumberFormat="1" applyFont="1">
      <alignment/>
    </xf>
    <xf numFmtId="204" fontId="0" fillId="0" borderId="0" xfId="46" applyNumberFormat="1" applyFont="1">
      <alignment/>
    </xf>
    <xf numFmtId="190" fontId="0" fillId="0" borderId="1" xfId="46" applyNumberFormat="1" applyFont="1" applyBorder="1">
      <alignment/>
    </xf>
    <xf numFmtId="195" fontId="12" fillId="0" borderId="1" xfId="54" applyFont="1" applyFill="1" applyBorder="1">
      <alignment/>
    </xf>
    <xf numFmtId="184" fontId="1" fillId="0" borderId="0" xfId="0" applyNumberFormat="1" applyFont="1" applyFill="1" applyAlignment="1">
      <alignment/>
    </xf>
    <xf numFmtId="185" fontId="1" fillId="0" borderId="1" xfId="44" applyFont="1" applyFill="1" applyBorder="1" applyAlignment="1">
      <alignment/>
    </xf>
    <xf numFmtId="187" fontId="1" fillId="0" borderId="1" xfId="46" applyFont="1" applyFill="1" applyBorder="1">
      <alignment/>
    </xf>
    <xf numFmtId="184" fontId="1" fillId="0" borderId="0" xfId="43" applyNumberFormat="1" applyFont="1" applyFill="1" applyAlignment="1">
      <alignment/>
    </xf>
    <xf numFmtId="37" fontId="1" fillId="0" borderId="0" xfId="49" applyNumberFormat="1" applyFont="1" applyBorder="1" applyAlignment="1">
      <alignment/>
    </xf>
    <xf numFmtId="0" fontId="0" fillId="0" borderId="12" xfId="73" applyFont="1" applyBorder="1">
      <alignment/>
      <protection/>
    </xf>
    <xf numFmtId="206" fontId="1" fillId="0" borderId="12" xfId="43" applyNumberFormat="1" applyFont="1" applyBorder="1" applyAlignment="1">
      <alignment/>
    </xf>
    <xf numFmtId="204" fontId="5" fillId="0" borderId="0" xfId="0" applyNumberFormat="1" applyFont="1" applyAlignment="1">
      <alignment/>
    </xf>
    <xf numFmtId="211" fontId="1" fillId="0" borderId="14" xfId="0" applyNumberFormat="1" applyFont="1" applyBorder="1" applyAlignment="1" quotePrefix="1">
      <alignment horizontal="center"/>
    </xf>
    <xf numFmtId="211" fontId="0" fillId="0" borderId="14" xfId="0" applyNumberFormat="1" applyFont="1" applyBorder="1" applyAlignment="1" quotePrefix="1">
      <alignment horizontal="center"/>
    </xf>
    <xf numFmtId="211" fontId="1" fillId="0" borderId="10" xfId="0" applyNumberFormat="1" applyFont="1" applyBorder="1" applyAlignment="1" quotePrefix="1">
      <alignment horizontal="center"/>
    </xf>
    <xf numFmtId="204" fontId="0" fillId="0" borderId="0" xfId="49" applyNumberFormat="1" applyFont="1" applyAlignment="1">
      <alignment/>
    </xf>
    <xf numFmtId="206" fontId="0" fillId="0" borderId="0" xfId="43" applyNumberFormat="1" applyFont="1" applyAlignment="1">
      <alignment/>
    </xf>
    <xf numFmtId="0" fontId="0" fillId="0" borderId="1" xfId="0" applyFont="1" applyBorder="1" applyAlignment="1">
      <alignment/>
    </xf>
    <xf numFmtId="206" fontId="0" fillId="0" borderId="1" xfId="43" applyNumberFormat="1" applyFont="1" applyBorder="1" applyAlignment="1">
      <alignment/>
    </xf>
    <xf numFmtId="0" fontId="0" fillId="0" borderId="0" xfId="73" applyFont="1" applyBorder="1">
      <alignment/>
      <protection/>
    </xf>
    <xf numFmtId="0" fontId="0" fillId="0" borderId="1" xfId="73" applyFont="1" applyBorder="1">
      <alignment/>
      <protection/>
    </xf>
    <xf numFmtId="195" fontId="0" fillId="0" borderId="10" xfId="54" applyFont="1" applyBorder="1">
      <alignment/>
    </xf>
    <xf numFmtId="195" fontId="0" fillId="0" borderId="0" xfId="54" applyFont="1">
      <alignment/>
    </xf>
    <xf numFmtId="206" fontId="0" fillId="0" borderId="12" xfId="0" applyNumberFormat="1" applyFont="1" applyBorder="1" applyAlignment="1">
      <alignment/>
    </xf>
    <xf numFmtId="206" fontId="0" fillId="0" borderId="12" xfId="43" applyNumberFormat="1" applyFont="1" applyBorder="1" applyAlignment="1">
      <alignment/>
    </xf>
    <xf numFmtId="195" fontId="1" fillId="0" borderId="10" xfId="53" applyNumberFormat="1" applyFont="1" applyBorder="1">
      <alignment/>
    </xf>
    <xf numFmtId="195" fontId="0" fillId="0" borderId="10" xfId="53" applyNumberFormat="1" applyFont="1" applyBorder="1">
      <alignment/>
    </xf>
    <xf numFmtId="204" fontId="0" fillId="0" borderId="0" xfId="0" applyNumberFormat="1" applyFont="1" applyAlignment="1">
      <alignment/>
    </xf>
    <xf numFmtId="38" fontId="1" fillId="0" borderId="0" xfId="43" applyNumberFormat="1" applyFont="1" applyFill="1" applyBorder="1" applyAlignment="1">
      <alignment/>
    </xf>
    <xf numFmtId="0" fontId="0" fillId="0" borderId="0" xfId="0" applyFont="1" applyFill="1" applyBorder="1" applyAlignment="1">
      <alignment/>
    </xf>
    <xf numFmtId="38" fontId="0" fillId="0" borderId="0" xfId="43" applyNumberFormat="1" applyFont="1" applyFill="1" applyBorder="1" applyAlignment="1">
      <alignment/>
    </xf>
    <xf numFmtId="38" fontId="1" fillId="0" borderId="1" xfId="43" applyNumberFormat="1" applyFont="1" applyFill="1" applyBorder="1" applyAlignment="1">
      <alignment/>
    </xf>
    <xf numFmtId="0" fontId="0" fillId="0" borderId="1" xfId="0" applyFont="1" applyFill="1" applyBorder="1" applyAlignment="1">
      <alignment/>
    </xf>
    <xf numFmtId="38" fontId="0" fillId="0" borderId="1" xfId="43" applyNumberFormat="1"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14" xfId="72" applyFont="1" applyBorder="1" applyAlignment="1">
      <alignment horizontal="center"/>
      <protection/>
    </xf>
  </cellXfs>
  <cellStyles count="63">
    <cellStyle name="Normal" xfId="0"/>
    <cellStyle name="%NO SIGN"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0] - Credits" xfId="45"/>
    <cellStyle name="Comma [0] - Debits" xfId="46"/>
    <cellStyle name="Comma-Credits" xfId="47"/>
    <cellStyle name="Comma-Debits" xfId="48"/>
    <cellStyle name="Currency" xfId="49"/>
    <cellStyle name="Currency - Credits" xfId="50"/>
    <cellStyle name="Currency - Debits" xfId="51"/>
    <cellStyle name="Currency [0]" xfId="52"/>
    <cellStyle name="Currency [0] - Credits" xfId="53"/>
    <cellStyle name="Currency [0] - Debits" xfId="54"/>
    <cellStyle name="DASH" xfId="55"/>
    <cellStyle name="DASH $"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hick" xfId="71"/>
    <cellStyle name="Thick Line" xfId="72"/>
    <cellStyle name="Thin Line"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showGridLines="0" zoomScalePageLayoutView="0" workbookViewId="0" topLeftCell="A1">
      <selection activeCell="D9" sqref="D9"/>
    </sheetView>
  </sheetViews>
  <sheetFormatPr defaultColWidth="9.00390625" defaultRowHeight="15.75"/>
  <cols>
    <col min="1" max="3" width="2.625" style="0" customWidth="1"/>
    <col min="4" max="4" width="43.375" style="0" customWidth="1"/>
    <col min="5" max="5" width="17.375" style="15" bestFit="1" customWidth="1"/>
    <col min="6" max="6" width="1.875" style="6" customWidth="1"/>
    <col min="7" max="7" width="16.625" style="6" bestFit="1" customWidth="1"/>
    <col min="8" max="8" width="2.125" style="0" hidden="1" customWidth="1"/>
    <col min="9" max="9" width="12.00390625" style="6" hidden="1" customWidth="1"/>
    <col min="10" max="10" width="2.625" style="2" customWidth="1"/>
    <col min="11" max="11" width="11.625" style="2" customWidth="1"/>
  </cols>
  <sheetData>
    <row r="1" spans="1:9" s="3" customFormat="1" ht="18" customHeight="1">
      <c r="A1" s="17" t="str">
        <f>earnings!A1</f>
        <v>FIRAN TECHNOLOGY GROUP CORPORATION</v>
      </c>
      <c r="G1" s="4"/>
      <c r="I1" s="122"/>
    </row>
    <row r="2" spans="1:11" s="3" customFormat="1" ht="18" customHeight="1" thickBot="1">
      <c r="A2" s="183" t="s">
        <v>55</v>
      </c>
      <c r="G2" s="4"/>
      <c r="J2" s="122"/>
      <c r="K2" s="122"/>
    </row>
    <row r="3" spans="2:12" s="21" customFormat="1" ht="15" customHeight="1">
      <c r="B3" s="182"/>
      <c r="C3" s="182"/>
      <c r="D3" s="182"/>
      <c r="E3" s="248"/>
      <c r="F3" s="97"/>
      <c r="G3" s="249"/>
      <c r="I3" s="26">
        <v>39143</v>
      </c>
      <c r="J3" s="24"/>
      <c r="L3" s="24"/>
    </row>
    <row r="4" spans="1:12" s="21" customFormat="1" ht="15" customHeight="1" thickBot="1">
      <c r="A4" s="69" t="s">
        <v>74</v>
      </c>
      <c r="B4" s="23"/>
      <c r="C4" s="23"/>
      <c r="D4" s="23"/>
      <c r="E4" s="250" t="s">
        <v>73</v>
      </c>
      <c r="F4" s="87"/>
      <c r="G4" s="229" t="s">
        <v>72</v>
      </c>
      <c r="I4" s="26"/>
      <c r="J4" s="24"/>
      <c r="L4" s="24"/>
    </row>
    <row r="5" spans="1:10" s="20" customFormat="1" ht="15" customHeight="1">
      <c r="A5" s="21"/>
      <c r="B5" s="27"/>
      <c r="C5" s="21"/>
      <c r="D5" s="21"/>
      <c r="E5" s="127"/>
      <c r="F5" s="99"/>
      <c r="G5" s="99"/>
      <c r="H5" s="21"/>
      <c r="I5" s="73"/>
      <c r="J5" s="29"/>
    </row>
    <row r="6" spans="1:10" s="20" customFormat="1" ht="15" customHeight="1">
      <c r="A6" s="15" t="s">
        <v>1</v>
      </c>
      <c r="D6" s="30"/>
      <c r="E6" s="59"/>
      <c r="F6" s="6"/>
      <c r="G6" s="6"/>
      <c r="J6" s="21"/>
    </row>
    <row r="7" spans="4:10" s="20" customFormat="1" ht="15" customHeight="1">
      <c r="D7" s="30"/>
      <c r="E7" s="59"/>
      <c r="F7" s="6"/>
      <c r="G7" s="6"/>
      <c r="J7" s="21"/>
    </row>
    <row r="8" spans="1:10" s="20" customFormat="1" ht="15" customHeight="1">
      <c r="A8" s="20" t="s">
        <v>2</v>
      </c>
      <c r="D8" s="30"/>
      <c r="E8" s="19"/>
      <c r="F8" s="6"/>
      <c r="G8" s="6"/>
      <c r="J8" s="21"/>
    </row>
    <row r="9" spans="2:10" s="20" customFormat="1" ht="15" customHeight="1">
      <c r="B9" s="20" t="s">
        <v>8</v>
      </c>
      <c r="D9" s="30"/>
      <c r="E9" s="60">
        <v>20</v>
      </c>
      <c r="F9" s="6"/>
      <c r="G9" s="251">
        <v>170</v>
      </c>
      <c r="I9" s="32">
        <v>1073</v>
      </c>
      <c r="J9" s="21"/>
    </row>
    <row r="10" spans="2:10" s="20" customFormat="1" ht="15" customHeight="1">
      <c r="B10" s="20" t="s">
        <v>17</v>
      </c>
      <c r="D10" s="30"/>
      <c r="E10" s="61">
        <f>9373+117</f>
        <v>9490</v>
      </c>
      <c r="F10" s="6"/>
      <c r="G10" s="252">
        <v>14711</v>
      </c>
      <c r="I10" s="33">
        <v>10479</v>
      </c>
      <c r="J10" s="21"/>
    </row>
    <row r="11" spans="2:10" s="20" customFormat="1" ht="15" customHeight="1">
      <c r="B11" s="20" t="s">
        <v>60</v>
      </c>
      <c r="D11" s="30"/>
      <c r="E11" s="62">
        <f>125+135+190</f>
        <v>450</v>
      </c>
      <c r="F11" s="6"/>
      <c r="G11" s="252">
        <v>299</v>
      </c>
      <c r="I11" s="33">
        <v>224</v>
      </c>
      <c r="J11" s="21"/>
    </row>
    <row r="12" spans="2:10" s="20" customFormat="1" ht="15" customHeight="1">
      <c r="B12" s="20" t="s">
        <v>89</v>
      </c>
      <c r="E12" s="61">
        <v>7618</v>
      </c>
      <c r="F12" s="6"/>
      <c r="G12" s="252">
        <v>9150</v>
      </c>
      <c r="I12" s="33">
        <v>8723</v>
      </c>
      <c r="J12" s="21"/>
    </row>
    <row r="13" spans="2:9" s="21" customFormat="1" ht="15" customHeight="1">
      <c r="B13" s="21" t="s">
        <v>3</v>
      </c>
      <c r="E13" s="64">
        <v>737</v>
      </c>
      <c r="F13" s="7"/>
      <c r="G13" s="95">
        <v>445</v>
      </c>
      <c r="I13" s="35">
        <f>411+147</f>
        <v>558</v>
      </c>
    </row>
    <row r="14" spans="1:9" s="21" customFormat="1" ht="15" customHeight="1">
      <c r="A14" s="28"/>
      <c r="B14" s="205" t="s">
        <v>90</v>
      </c>
      <c r="C14" s="28"/>
      <c r="D14" s="28"/>
      <c r="E14" s="63">
        <f>232</f>
        <v>232</v>
      </c>
      <c r="F14" s="253"/>
      <c r="G14" s="254">
        <v>270</v>
      </c>
      <c r="I14" s="35"/>
    </row>
    <row r="15" spans="5:10" s="27" customFormat="1" ht="15" customHeight="1">
      <c r="E15" s="64">
        <f>SUM(E9:E14)</f>
        <v>18547</v>
      </c>
      <c r="F15" s="120"/>
      <c r="G15" s="95">
        <f>SUM(G9:G14)</f>
        <v>25045</v>
      </c>
      <c r="H15" s="36"/>
      <c r="I15" s="36">
        <f>SUM(I9:I13)</f>
        <v>21057</v>
      </c>
      <c r="J15" s="21"/>
    </row>
    <row r="16" spans="5:10" s="27" customFormat="1" ht="15" customHeight="1">
      <c r="E16" s="65"/>
      <c r="F16" s="120"/>
      <c r="G16" s="95"/>
      <c r="H16" s="36"/>
      <c r="I16" s="36"/>
      <c r="J16" s="21"/>
    </row>
    <row r="17" spans="1:10" s="27" customFormat="1" ht="15" customHeight="1">
      <c r="A17" s="37" t="s">
        <v>91</v>
      </c>
      <c r="E17" s="135">
        <v>6099</v>
      </c>
      <c r="F17" s="255"/>
      <c r="G17" s="95">
        <v>7329</v>
      </c>
      <c r="I17" s="35">
        <v>7089</v>
      </c>
      <c r="J17" s="21"/>
    </row>
    <row r="18" spans="1:10" s="27" customFormat="1" ht="15" customHeight="1">
      <c r="A18" s="194" t="s">
        <v>92</v>
      </c>
      <c r="B18" s="195"/>
      <c r="C18" s="195"/>
      <c r="D18" s="195"/>
      <c r="E18" s="135">
        <f>4063</f>
        <v>4063</v>
      </c>
      <c r="F18" s="255"/>
      <c r="G18" s="95">
        <v>4583</v>
      </c>
      <c r="H18" s="38"/>
      <c r="I18" s="34">
        <v>4549</v>
      </c>
      <c r="J18" s="21"/>
    </row>
    <row r="19" spans="1:10" s="27" customFormat="1" ht="15" customHeight="1">
      <c r="A19" s="137" t="s">
        <v>93</v>
      </c>
      <c r="B19" s="138"/>
      <c r="C19" s="138"/>
      <c r="D19" s="138"/>
      <c r="E19" s="139">
        <v>384</v>
      </c>
      <c r="F19" s="256"/>
      <c r="G19" s="254">
        <v>431</v>
      </c>
      <c r="I19" s="35"/>
      <c r="J19" s="21"/>
    </row>
    <row r="20" spans="1:10" s="20" customFormat="1" ht="15" customHeight="1" thickBot="1">
      <c r="A20" s="39"/>
      <c r="B20" s="39"/>
      <c r="C20" s="39"/>
      <c r="D20" s="39"/>
      <c r="E20" s="66">
        <f>SUM(E15:E19)</f>
        <v>29093</v>
      </c>
      <c r="F20" s="257"/>
      <c r="G20" s="136">
        <f>SUM(G15:G19)</f>
        <v>37388</v>
      </c>
      <c r="H20" s="41"/>
      <c r="I20" s="40">
        <f>SUM(I15:I18)</f>
        <v>32695</v>
      </c>
      <c r="J20" s="21"/>
    </row>
    <row r="21" spans="1:10" s="20" customFormat="1" ht="15" customHeight="1">
      <c r="A21" s="24"/>
      <c r="B21" s="24"/>
      <c r="C21" s="24"/>
      <c r="D21" s="24"/>
      <c r="E21" s="15"/>
      <c r="F21" s="118"/>
      <c r="G21" s="6"/>
      <c r="H21" s="42"/>
      <c r="I21" s="42"/>
      <c r="J21" s="21"/>
    </row>
    <row r="22" spans="1:10" s="20" customFormat="1" ht="15" customHeight="1">
      <c r="A22" s="15" t="s">
        <v>4</v>
      </c>
      <c r="E22" s="15"/>
      <c r="F22" s="6"/>
      <c r="G22" s="6"/>
      <c r="J22" s="21"/>
    </row>
    <row r="23" spans="5:10" s="20" customFormat="1" ht="15" customHeight="1">
      <c r="E23" s="15"/>
      <c r="F23" s="6"/>
      <c r="G23" s="6"/>
      <c r="J23" s="21"/>
    </row>
    <row r="24" spans="1:10" s="20" customFormat="1" ht="15" customHeight="1">
      <c r="A24" s="20" t="s">
        <v>2</v>
      </c>
      <c r="D24" s="43"/>
      <c r="E24" s="15"/>
      <c r="F24" s="6"/>
      <c r="G24" s="6"/>
      <c r="J24" s="21"/>
    </row>
    <row r="25" spans="2:10" s="20" customFormat="1" ht="15" customHeight="1">
      <c r="B25" s="20" t="s">
        <v>94</v>
      </c>
      <c r="D25" s="43"/>
      <c r="E25" s="60">
        <v>157</v>
      </c>
      <c r="F25" s="251"/>
      <c r="G25" s="251">
        <v>2977</v>
      </c>
      <c r="H25" s="32"/>
      <c r="I25" s="32">
        <v>0</v>
      </c>
      <c r="J25" s="21"/>
    </row>
    <row r="26" spans="2:10" s="20" customFormat="1" ht="15" customHeight="1">
      <c r="B26" s="20" t="s">
        <v>68</v>
      </c>
      <c r="D26" s="44"/>
      <c r="E26" s="61">
        <f>3519+3138+70</f>
        <v>6727</v>
      </c>
      <c r="F26" s="258"/>
      <c r="G26" s="252">
        <v>9872</v>
      </c>
      <c r="H26" s="45"/>
      <c r="I26" s="33">
        <v>8567</v>
      </c>
      <c r="J26" s="21"/>
    </row>
    <row r="27" spans="1:10" s="20" customFormat="1" ht="15" customHeight="1">
      <c r="A27" s="28"/>
      <c r="B27" s="28" t="s">
        <v>95</v>
      </c>
      <c r="C27" s="28"/>
      <c r="D27" s="46"/>
      <c r="E27" s="63">
        <f>1170+905</f>
        <v>2075</v>
      </c>
      <c r="F27" s="176"/>
      <c r="G27" s="254">
        <v>1833</v>
      </c>
      <c r="H27" s="47"/>
      <c r="I27" s="34">
        <v>1020</v>
      </c>
      <c r="J27" s="21"/>
    </row>
    <row r="28" spans="1:9" s="21" customFormat="1" ht="15" customHeight="1">
      <c r="A28" s="27"/>
      <c r="B28" s="27"/>
      <c r="C28" s="27"/>
      <c r="D28" s="27"/>
      <c r="E28" s="64">
        <f>SUM(E25:E27)</f>
        <v>8959</v>
      </c>
      <c r="F28" s="121"/>
      <c r="G28" s="95">
        <f>SUM(G25:G27)</f>
        <v>14682</v>
      </c>
      <c r="H28" s="48"/>
      <c r="I28" s="48">
        <f>SUM(I25:I27)</f>
        <v>9587</v>
      </c>
    </row>
    <row r="29" spans="1:9" s="21" customFormat="1" ht="15" customHeight="1">
      <c r="A29" s="38" t="s">
        <v>96</v>
      </c>
      <c r="B29" s="38"/>
      <c r="C29" s="38"/>
      <c r="D29" s="38"/>
      <c r="E29" s="63">
        <f>2806+2413</f>
        <v>5219</v>
      </c>
      <c r="F29" s="171"/>
      <c r="G29" s="95">
        <v>6104</v>
      </c>
      <c r="H29" s="49"/>
      <c r="I29" s="49">
        <v>5433</v>
      </c>
    </row>
    <row r="30" spans="1:9" s="21" customFormat="1" ht="15" customHeight="1">
      <c r="A30" s="38"/>
      <c r="B30" s="38"/>
      <c r="C30" s="38"/>
      <c r="D30" s="38"/>
      <c r="E30" s="134">
        <f>SUM(E28:E29)</f>
        <v>14178</v>
      </c>
      <c r="F30" s="171"/>
      <c r="G30" s="259">
        <f>SUM(G28:G29)</f>
        <v>20786</v>
      </c>
      <c r="H30" s="49"/>
      <c r="I30" s="50">
        <f>SUM(I28:I29)</f>
        <v>15020</v>
      </c>
    </row>
    <row r="31" spans="1:11" s="21" customFormat="1" ht="15" customHeight="1">
      <c r="A31" s="27"/>
      <c r="B31" s="27"/>
      <c r="C31" s="27"/>
      <c r="D31" s="27"/>
      <c r="E31" s="67"/>
      <c r="F31" s="120"/>
      <c r="G31" s="7"/>
      <c r="H31" s="36"/>
      <c r="K31" s="36"/>
    </row>
    <row r="32" spans="1:11" s="21" customFormat="1" ht="15" customHeight="1">
      <c r="A32" s="27"/>
      <c r="B32" s="27"/>
      <c r="C32" s="27"/>
      <c r="D32" s="27"/>
      <c r="E32" s="67"/>
      <c r="F32" s="120"/>
      <c r="G32" s="7"/>
      <c r="H32" s="36"/>
      <c r="K32" s="36"/>
    </row>
    <row r="33" spans="1:10" s="20" customFormat="1" ht="15" customHeight="1">
      <c r="A33" s="15" t="s">
        <v>5</v>
      </c>
      <c r="E33" s="15"/>
      <c r="F33" s="6"/>
      <c r="G33" s="6"/>
      <c r="J33" s="21"/>
    </row>
    <row r="34" spans="2:10" s="20" customFormat="1" ht="15" customHeight="1">
      <c r="B34" s="51"/>
      <c r="E34" s="15"/>
      <c r="F34" s="6"/>
      <c r="G34" s="6"/>
      <c r="J34" s="21"/>
    </row>
    <row r="35" spans="2:9" s="21" customFormat="1" ht="15" customHeight="1">
      <c r="B35" s="52" t="s">
        <v>14</v>
      </c>
      <c r="E35" s="264">
        <f>-6692-1337-70+125+190+2</f>
        <v>-7782</v>
      </c>
      <c r="F35" s="265"/>
      <c r="G35" s="266">
        <v>-6692</v>
      </c>
      <c r="I35" s="53">
        <v>-171</v>
      </c>
    </row>
    <row r="36" spans="1:9" s="21" customFormat="1" ht="15" customHeight="1">
      <c r="A36" s="28"/>
      <c r="B36" s="54" t="s">
        <v>86</v>
      </c>
      <c r="C36" s="28"/>
      <c r="D36" s="28"/>
      <c r="E36" s="267">
        <f>-349-2</f>
        <v>-351</v>
      </c>
      <c r="F36" s="268"/>
      <c r="G36" s="269">
        <v>324</v>
      </c>
      <c r="I36" s="53">
        <v>-8</v>
      </c>
    </row>
    <row r="37" spans="2:9" s="21" customFormat="1" ht="15" customHeight="1">
      <c r="B37" s="52"/>
      <c r="E37" s="264">
        <f>SUM(E35:E36)</f>
        <v>-8133</v>
      </c>
      <c r="F37" s="265"/>
      <c r="G37" s="266">
        <f>SUM(G35:G36)</f>
        <v>-6368</v>
      </c>
      <c r="I37" s="53"/>
    </row>
    <row r="38" spans="2:10" s="20" customFormat="1" ht="15" customHeight="1">
      <c r="B38" s="51" t="s">
        <v>13</v>
      </c>
      <c r="E38" s="15"/>
      <c r="F38" s="6"/>
      <c r="G38" s="6"/>
      <c r="J38" s="21"/>
    </row>
    <row r="39" spans="2:10" s="20" customFormat="1" ht="15" customHeight="1">
      <c r="B39" s="51"/>
      <c r="C39" s="20" t="s">
        <v>97</v>
      </c>
      <c r="E39" s="61">
        <v>12681</v>
      </c>
      <c r="F39" s="6"/>
      <c r="G39" s="252">
        <v>12681</v>
      </c>
      <c r="I39" s="33">
        <v>12681</v>
      </c>
      <c r="J39" s="21"/>
    </row>
    <row r="40" spans="2:10" s="20" customFormat="1" ht="15" customHeight="1">
      <c r="B40" s="22"/>
      <c r="C40" s="20" t="s">
        <v>98</v>
      </c>
      <c r="E40" s="61">
        <v>2218</v>
      </c>
      <c r="F40" s="6"/>
      <c r="G40" s="252">
        <v>2218</v>
      </c>
      <c r="I40" s="33">
        <v>2218</v>
      </c>
      <c r="J40" s="21"/>
    </row>
    <row r="41" spans="2:10" s="20" customFormat="1" ht="15" customHeight="1">
      <c r="B41" s="22" t="s">
        <v>99</v>
      </c>
      <c r="E41" s="61">
        <v>8149</v>
      </c>
      <c r="F41" s="6"/>
      <c r="G41" s="252">
        <v>8071</v>
      </c>
      <c r="I41" s="33">
        <v>7851</v>
      </c>
      <c r="J41" s="21"/>
    </row>
    <row r="42" spans="1:10" s="27" customFormat="1" ht="15" customHeight="1">
      <c r="A42" s="245"/>
      <c r="B42" s="245"/>
      <c r="C42" s="245"/>
      <c r="D42" s="245"/>
      <c r="E42" s="246">
        <f>SUM(E37:E41)</f>
        <v>14915</v>
      </c>
      <c r="F42" s="167"/>
      <c r="G42" s="260">
        <f>SUM(G37:G41)</f>
        <v>16602</v>
      </c>
      <c r="H42" s="48"/>
      <c r="I42" s="35"/>
      <c r="J42" s="21"/>
    </row>
    <row r="43" spans="1:10" s="20" customFormat="1" ht="15" customHeight="1" thickBot="1">
      <c r="A43" s="56"/>
      <c r="B43" s="56"/>
      <c r="C43" s="56"/>
      <c r="D43" s="56"/>
      <c r="E43" s="261">
        <f>+E30+E42</f>
        <v>29093</v>
      </c>
      <c r="F43" s="257"/>
      <c r="G43" s="262">
        <f>+G30+G42</f>
        <v>37388</v>
      </c>
      <c r="H43" s="41"/>
      <c r="I43" s="57" t="e">
        <f>I30+#REF!</f>
        <v>#REF!</v>
      </c>
      <c r="J43" s="21"/>
    </row>
    <row r="44" spans="5:11" s="20" customFormat="1" ht="15" customHeight="1">
      <c r="E44" s="68"/>
      <c r="F44" s="263">
        <f>F20-F43</f>
        <v>0</v>
      </c>
      <c r="G44" s="263"/>
      <c r="H44" s="58">
        <f>H20-H43</f>
        <v>0</v>
      </c>
      <c r="I44" s="58"/>
      <c r="J44" s="36"/>
      <c r="K44" s="21"/>
    </row>
    <row r="45" spans="5:11" s="10" customFormat="1" ht="15" customHeight="1">
      <c r="E45" s="187"/>
      <c r="J45" s="13"/>
      <c r="K45" s="9"/>
    </row>
    <row r="46" spans="5:11" s="10" customFormat="1" ht="15" customHeight="1">
      <c r="E46" s="187"/>
      <c r="G46" s="247"/>
      <c r="J46" s="13"/>
      <c r="K46" s="9"/>
    </row>
    <row r="47" spans="1:11" s="10" customFormat="1" ht="15" customHeight="1">
      <c r="A47" s="14"/>
      <c r="E47" s="11"/>
      <c r="J47" s="13"/>
      <c r="K47" s="9"/>
    </row>
    <row r="48" spans="5:11" s="10" customFormat="1" ht="15" customHeight="1">
      <c r="E48" s="11"/>
      <c r="J48" s="13"/>
      <c r="K48" s="9"/>
    </row>
    <row r="49" spans="1:11" s="10" customFormat="1" ht="15" customHeight="1">
      <c r="A49" s="14"/>
      <c r="E49" s="11"/>
      <c r="J49" s="13"/>
      <c r="K49" s="9"/>
    </row>
    <row r="50" spans="5:11" s="10" customFormat="1" ht="15" customHeight="1">
      <c r="E50" s="11"/>
      <c r="J50" s="13"/>
      <c r="K50" s="9"/>
    </row>
    <row r="51" spans="5:11" s="10" customFormat="1" ht="15" customHeight="1">
      <c r="E51" s="11"/>
      <c r="J51" s="13"/>
      <c r="K51" s="9"/>
    </row>
    <row r="52" spans="5:11" s="10" customFormat="1" ht="15" customHeight="1">
      <c r="E52" s="11"/>
      <c r="J52" s="13"/>
      <c r="K52" s="9"/>
    </row>
    <row r="53" spans="5:11" s="10" customFormat="1" ht="15" customHeight="1">
      <c r="E53" s="11"/>
      <c r="J53" s="13"/>
      <c r="K53" s="9"/>
    </row>
    <row r="54" spans="5:11" s="10" customFormat="1" ht="15" customHeight="1">
      <c r="E54" s="11"/>
      <c r="J54" s="9"/>
      <c r="K54" s="9"/>
    </row>
    <row r="55" spans="5:11" s="10" customFormat="1" ht="15" customHeight="1">
      <c r="E55" s="11"/>
      <c r="J55" s="9"/>
      <c r="K55" s="9"/>
    </row>
    <row r="56" spans="5:11" s="10" customFormat="1" ht="15" customHeight="1">
      <c r="E56" s="11"/>
      <c r="J56" s="9"/>
      <c r="K56" s="9"/>
    </row>
    <row r="57" spans="5:11" s="10" customFormat="1" ht="15" customHeight="1">
      <c r="E57" s="11"/>
      <c r="J57" s="9"/>
      <c r="K57" s="9"/>
    </row>
    <row r="58" spans="5:11" s="10" customFormat="1" ht="15" customHeight="1">
      <c r="E58" s="11"/>
      <c r="J58" s="9"/>
      <c r="K58" s="9"/>
    </row>
    <row r="59" spans="5:11" s="10" customFormat="1" ht="15" customHeight="1">
      <c r="E59" s="11"/>
      <c r="J59" s="9"/>
      <c r="K59" s="9"/>
    </row>
    <row r="60" spans="5:11" s="10" customFormat="1" ht="15" customHeight="1">
      <c r="E60" s="11"/>
      <c r="J60" s="9"/>
      <c r="K60" s="9"/>
    </row>
    <row r="61" spans="5:11" s="10" customFormat="1" ht="15" customHeight="1">
      <c r="E61" s="11"/>
      <c r="J61" s="9"/>
      <c r="K61" s="9"/>
    </row>
    <row r="62" spans="5:11" s="10" customFormat="1" ht="15" customHeight="1">
      <c r="E62" s="11"/>
      <c r="J62" s="9"/>
      <c r="K62" s="9"/>
    </row>
    <row r="63" spans="5:11" s="10" customFormat="1" ht="15" customHeight="1">
      <c r="E63" s="11"/>
      <c r="J63" s="9"/>
      <c r="K63" s="9"/>
    </row>
    <row r="64" spans="5:11" s="10" customFormat="1" ht="15" customHeight="1">
      <c r="E64" s="11"/>
      <c r="J64" s="9"/>
      <c r="K64" s="9"/>
    </row>
    <row r="65" spans="5:11" s="10" customFormat="1" ht="15" customHeight="1">
      <c r="E65" s="11"/>
      <c r="J65" s="9"/>
      <c r="K65" s="9"/>
    </row>
    <row r="66" spans="5:11" s="10" customFormat="1" ht="15" customHeight="1">
      <c r="E66" s="11"/>
      <c r="J66" s="9"/>
      <c r="K66" s="9"/>
    </row>
    <row r="67" spans="5:11" s="10" customFormat="1" ht="15" customHeight="1">
      <c r="E67" s="11"/>
      <c r="J67" s="9"/>
      <c r="K67" s="9"/>
    </row>
    <row r="68" spans="5:11" s="10" customFormat="1" ht="15" customHeight="1">
      <c r="E68" s="11"/>
      <c r="J68" s="9"/>
      <c r="K68" s="9"/>
    </row>
    <row r="69" spans="5:11" s="10" customFormat="1" ht="15" customHeight="1">
      <c r="E69" s="11"/>
      <c r="J69" s="9"/>
      <c r="K69" s="9"/>
    </row>
    <row r="70" spans="5:11" s="10" customFormat="1" ht="15" customHeight="1">
      <c r="E70" s="11"/>
      <c r="J70" s="9"/>
      <c r="K70" s="9"/>
    </row>
    <row r="71" spans="5:11" s="10" customFormat="1" ht="15" customHeight="1">
      <c r="E71" s="11"/>
      <c r="J71" s="9"/>
      <c r="K71" s="9"/>
    </row>
    <row r="72" spans="5:11" s="10" customFormat="1" ht="15" customHeight="1">
      <c r="E72" s="11"/>
      <c r="J72" s="9"/>
      <c r="K72" s="9"/>
    </row>
    <row r="73" spans="5:11" s="10" customFormat="1" ht="15" customHeight="1">
      <c r="E73" s="11"/>
      <c r="J73" s="9"/>
      <c r="K73" s="9"/>
    </row>
    <row r="74" spans="5:11" s="10" customFormat="1" ht="15">
      <c r="E74" s="11"/>
      <c r="J74" s="9"/>
      <c r="K74" s="9"/>
    </row>
    <row r="75" spans="5:11" s="10" customFormat="1" ht="15">
      <c r="E75" s="11"/>
      <c r="J75" s="9"/>
      <c r="K75" s="9"/>
    </row>
    <row r="76" spans="5:11" s="10" customFormat="1" ht="15">
      <c r="E76" s="11"/>
      <c r="J76" s="9"/>
      <c r="K76" s="9"/>
    </row>
    <row r="77" spans="5:11" s="10" customFormat="1" ht="15">
      <c r="E77" s="11"/>
      <c r="J77" s="9"/>
      <c r="K77" s="9"/>
    </row>
    <row r="78" spans="5:11" s="10" customFormat="1" ht="15">
      <c r="E78" s="11"/>
      <c r="J78" s="9"/>
      <c r="K78" s="9"/>
    </row>
    <row r="79" spans="5:11" s="10" customFormat="1" ht="15">
      <c r="E79" s="11"/>
      <c r="J79" s="9"/>
      <c r="K79" s="9"/>
    </row>
    <row r="80" spans="5:11" s="10" customFormat="1" ht="15">
      <c r="E80" s="11"/>
      <c r="J80" s="9"/>
      <c r="K80" s="9"/>
    </row>
  </sheetData>
  <sheetProtection/>
  <printOptions/>
  <pageMargins left="1" right="0.8" top="0.75" bottom="0.5" header="0.5" footer="0.5"/>
  <pageSetup blackAndWhite="1" fitToHeight="1" fitToWidth="1" horizontalDpi="300" verticalDpi="300" orientation="portrait" scale="9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showGridLines="0" tabSelected="1" zoomScalePageLayoutView="0" workbookViewId="0" topLeftCell="A1">
      <selection activeCell="A5" sqref="A5"/>
    </sheetView>
  </sheetViews>
  <sheetFormatPr defaultColWidth="9.00390625" defaultRowHeight="15.75"/>
  <cols>
    <col min="1" max="2" width="2.625" style="0" customWidth="1"/>
    <col min="3" max="3" width="51.125" style="0" customWidth="1"/>
    <col min="4" max="4" width="17.375" style="15" hidden="1" customWidth="1"/>
    <col min="5" max="5" width="2.625" style="0" hidden="1" customWidth="1"/>
    <col min="6" max="6" width="16.625" style="6" hidden="1" customWidth="1"/>
    <col min="7" max="7" width="2.625" style="0" customWidth="1"/>
    <col min="8" max="8" width="17.375" style="67" customWidth="1"/>
    <col min="9" max="9" width="2.875" style="2" customWidth="1"/>
    <col min="10" max="10" width="8.875" style="0" customWidth="1"/>
    <col min="11" max="11" width="8.75390625" style="0" hidden="1" customWidth="1"/>
    <col min="12" max="12" width="8.75390625" style="0" customWidth="1"/>
    <col min="13" max="13" width="13.00390625" style="0" bestFit="1" customWidth="1"/>
  </cols>
  <sheetData>
    <row r="1" spans="1:9" s="4" customFormat="1" ht="18" customHeight="1">
      <c r="A1" s="8" t="s">
        <v>9</v>
      </c>
      <c r="C1" s="3"/>
      <c r="D1" s="3"/>
      <c r="H1" s="122"/>
      <c r="I1" s="5"/>
    </row>
    <row r="2" spans="1:9" s="4" customFormat="1" ht="18" customHeight="1">
      <c r="A2" s="3" t="s">
        <v>61</v>
      </c>
      <c r="D2" s="3"/>
      <c r="H2" s="122"/>
      <c r="I2" s="5"/>
    </row>
    <row r="3" spans="1:10" s="6" customFormat="1" ht="15" customHeight="1" thickBot="1">
      <c r="A3" s="87"/>
      <c r="B3" s="87"/>
      <c r="C3" s="87"/>
      <c r="D3" s="100"/>
      <c r="E3" s="87"/>
      <c r="F3" s="87"/>
      <c r="G3" s="87"/>
      <c r="H3" s="100"/>
      <c r="I3" s="87"/>
      <c r="J3" s="87"/>
    </row>
    <row r="4" spans="1:10" s="20" customFormat="1" ht="15" customHeight="1">
      <c r="A4" s="7" t="s">
        <v>76</v>
      </c>
      <c r="B4" s="7"/>
      <c r="C4" s="7"/>
      <c r="D4" s="148" t="s">
        <v>77</v>
      </c>
      <c r="E4" s="72"/>
      <c r="F4" s="25" t="s">
        <v>78</v>
      </c>
      <c r="H4" s="270"/>
      <c r="I4" s="270"/>
      <c r="J4" s="271"/>
    </row>
    <row r="5" spans="1:10" s="20" customFormat="1" ht="15" customHeight="1" thickBot="1">
      <c r="A5" s="87" t="s">
        <v>83</v>
      </c>
      <c r="B5" s="69"/>
      <c r="C5" s="69"/>
      <c r="D5" s="70" t="s">
        <v>38</v>
      </c>
      <c r="E5" s="71"/>
      <c r="F5" s="71" t="str">
        <f>D5</f>
        <v>(unaudited)</v>
      </c>
      <c r="G5" s="69"/>
      <c r="H5" s="225" t="s">
        <v>73</v>
      </c>
      <c r="I5" s="207"/>
      <c r="J5" s="226" t="s">
        <v>72</v>
      </c>
    </row>
    <row r="6" spans="4:9" s="20" customFormat="1" ht="15" customHeight="1">
      <c r="D6" s="210"/>
      <c r="F6" s="74"/>
      <c r="H6" s="67"/>
      <c r="I6" s="21"/>
    </row>
    <row r="7" spans="1:10" s="21" customFormat="1" ht="15" customHeight="1">
      <c r="A7" s="21" t="s">
        <v>10</v>
      </c>
      <c r="D7" s="160">
        <f>+H7-42258</f>
        <v>13122</v>
      </c>
      <c r="E7" s="76"/>
      <c r="F7" s="42">
        <f>+J7-45804</f>
        <v>17376</v>
      </c>
      <c r="H7" s="141">
        <v>55380</v>
      </c>
      <c r="I7" s="42"/>
      <c r="J7" s="75">
        <v>63180</v>
      </c>
    </row>
    <row r="8" spans="1:10" s="21" customFormat="1" ht="15" customHeight="1">
      <c r="A8" s="54" t="s">
        <v>34</v>
      </c>
      <c r="B8" s="28"/>
      <c r="C8" s="28"/>
      <c r="D8" s="139">
        <f>+H8-32015</f>
        <v>10378</v>
      </c>
      <c r="E8" s="49"/>
      <c r="F8" s="34">
        <f>+J8-34960</f>
        <v>12362</v>
      </c>
      <c r="G8" s="28"/>
      <c r="H8" s="241">
        <v>42393</v>
      </c>
      <c r="I8" s="49"/>
      <c r="J8" s="34">
        <v>47322</v>
      </c>
    </row>
    <row r="9" spans="1:10" s="21" customFormat="1" ht="15" customHeight="1">
      <c r="A9" s="77"/>
      <c r="B9" s="28"/>
      <c r="C9" s="28"/>
      <c r="D9" s="242">
        <f>D7-D8</f>
        <v>2744</v>
      </c>
      <c r="E9" s="49"/>
      <c r="F9" s="55">
        <f>F7-F8</f>
        <v>5014</v>
      </c>
      <c r="G9" s="28"/>
      <c r="H9" s="242">
        <f>H7-H8</f>
        <v>12987</v>
      </c>
      <c r="I9" s="82"/>
      <c r="J9" s="123">
        <f>J7-J8</f>
        <v>15858</v>
      </c>
    </row>
    <row r="10" spans="1:9" s="21" customFormat="1" ht="15" customHeight="1">
      <c r="A10" s="78"/>
      <c r="D10" s="135"/>
      <c r="E10" s="36"/>
      <c r="F10" s="48"/>
      <c r="H10" s="156"/>
      <c r="I10" s="36"/>
    </row>
    <row r="11" spans="1:9" s="21" customFormat="1" ht="15" customHeight="1">
      <c r="A11" s="52" t="s">
        <v>0</v>
      </c>
      <c r="D11" s="135"/>
      <c r="E11" s="36"/>
      <c r="F11" s="48"/>
      <c r="H11" s="156"/>
      <c r="I11" s="36"/>
    </row>
    <row r="12" spans="1:10" s="21" customFormat="1" ht="15" customHeight="1">
      <c r="A12" s="78"/>
      <c r="B12" s="21" t="s">
        <v>11</v>
      </c>
      <c r="D12" s="135">
        <f>+H12-5240</f>
        <v>1708</v>
      </c>
      <c r="E12" s="36"/>
      <c r="F12" s="35">
        <f>+J12-5780</f>
        <v>2423</v>
      </c>
      <c r="H12" s="156">
        <f>2640+1871+2377+78+46+-131-1-2+70</f>
        <v>6948</v>
      </c>
      <c r="I12" s="36"/>
      <c r="J12" s="35">
        <f>8089+114</f>
        <v>8203</v>
      </c>
    </row>
    <row r="13" spans="1:10" s="21" customFormat="1" ht="15" customHeight="1">
      <c r="A13" s="78"/>
      <c r="B13" s="140" t="s">
        <v>100</v>
      </c>
      <c r="C13" s="140"/>
      <c r="D13" s="213">
        <f>+H13-2712</f>
        <v>797</v>
      </c>
      <c r="E13" s="157"/>
      <c r="F13" s="35">
        <f>+J13-2912</f>
        <v>1246</v>
      </c>
      <c r="H13" s="156">
        <v>3509</v>
      </c>
      <c r="I13" s="36"/>
      <c r="J13" s="79">
        <f>3492+666</f>
        <v>4158</v>
      </c>
    </row>
    <row r="14" spans="1:10" s="21" customFormat="1" ht="15" customHeight="1">
      <c r="A14" s="78"/>
      <c r="B14" s="140" t="s">
        <v>49</v>
      </c>
      <c r="C14" s="140"/>
      <c r="D14" s="135"/>
      <c r="E14" s="157"/>
      <c r="F14" s="35"/>
      <c r="H14" s="156"/>
      <c r="I14" s="36"/>
      <c r="J14" s="79"/>
    </row>
    <row r="15" spans="1:10" s="21" customFormat="1" ht="15" customHeight="1">
      <c r="A15" s="78"/>
      <c r="B15" s="140" t="s">
        <v>101</v>
      </c>
      <c r="C15" s="140"/>
      <c r="D15" s="135">
        <f>+H15--50</f>
        <v>-90</v>
      </c>
      <c r="E15" s="157"/>
      <c r="F15" s="35">
        <f>+J15-0</f>
        <v>0</v>
      </c>
      <c r="H15" s="234">
        <f>-15+-125</f>
        <v>-140</v>
      </c>
      <c r="I15" s="36"/>
      <c r="J15" s="231">
        <v>0</v>
      </c>
    </row>
    <row r="16" spans="1:10" s="21" customFormat="1" ht="15" customHeight="1">
      <c r="A16" s="78"/>
      <c r="B16" s="21" t="s">
        <v>36</v>
      </c>
      <c r="D16" s="135">
        <f>+H16-1840</f>
        <v>550</v>
      </c>
      <c r="E16" s="36"/>
      <c r="F16" s="35">
        <f>+J16-2100</f>
        <v>552</v>
      </c>
      <c r="H16" s="142">
        <f>2294+96</f>
        <v>2390</v>
      </c>
      <c r="I16" s="36"/>
      <c r="J16" s="79">
        <v>2652</v>
      </c>
    </row>
    <row r="17" spans="1:10" s="21" customFormat="1" ht="15" customHeight="1">
      <c r="A17" s="78"/>
      <c r="B17" s="21" t="s">
        <v>58</v>
      </c>
      <c r="D17" s="64">
        <f>+H17-35</f>
        <v>12</v>
      </c>
      <c r="E17" s="36"/>
      <c r="F17" s="35">
        <f>+J17-0</f>
        <v>48</v>
      </c>
      <c r="H17" s="142">
        <v>47</v>
      </c>
      <c r="I17" s="36"/>
      <c r="J17" s="79">
        <v>48</v>
      </c>
    </row>
    <row r="18" spans="1:10" s="21" customFormat="1" ht="15" customHeight="1">
      <c r="A18" s="78"/>
      <c r="B18" s="21" t="s">
        <v>15</v>
      </c>
      <c r="D18" s="64">
        <f>+H18-354</f>
        <v>114</v>
      </c>
      <c r="E18" s="36"/>
      <c r="F18" s="35">
        <f>+J18-387</f>
        <v>134</v>
      </c>
      <c r="H18" s="142">
        <v>468</v>
      </c>
      <c r="I18" s="36"/>
      <c r="J18" s="79">
        <v>521</v>
      </c>
    </row>
    <row r="19" spans="1:10" s="21" customFormat="1" ht="15" customHeight="1">
      <c r="A19" s="78"/>
      <c r="B19" s="21" t="s">
        <v>40</v>
      </c>
      <c r="D19" s="64">
        <f>+H19-74</f>
        <v>17</v>
      </c>
      <c r="E19" s="36"/>
      <c r="F19" s="35">
        <f>+J19-141</f>
        <v>39</v>
      </c>
      <c r="H19" s="142">
        <v>91</v>
      </c>
      <c r="I19" s="36"/>
      <c r="J19" s="79">
        <v>180</v>
      </c>
    </row>
    <row r="20" spans="1:10" s="21" customFormat="1" ht="15" customHeight="1">
      <c r="A20" s="78"/>
      <c r="B20" s="21" t="s">
        <v>102</v>
      </c>
      <c r="D20" s="64">
        <f>+H20-231</f>
        <v>0</v>
      </c>
      <c r="E20" s="36"/>
      <c r="F20" s="35">
        <f>+J20-325</f>
        <v>266</v>
      </c>
      <c r="H20" s="142">
        <v>231</v>
      </c>
      <c r="I20" s="36"/>
      <c r="J20" s="35">
        <v>591</v>
      </c>
    </row>
    <row r="21" spans="1:10" s="21" customFormat="1" ht="15" customHeight="1">
      <c r="A21" s="78"/>
      <c r="B21" s="140" t="s">
        <v>103</v>
      </c>
      <c r="D21" s="64">
        <f>+H21-675</f>
        <v>46</v>
      </c>
      <c r="E21" s="36"/>
      <c r="F21" s="233">
        <f>+J21-23</f>
        <v>-137</v>
      </c>
      <c r="H21" s="142">
        <v>721</v>
      </c>
      <c r="I21" s="36"/>
      <c r="J21" s="233">
        <v>-114</v>
      </c>
    </row>
    <row r="22" spans="1:10" s="21" customFormat="1" ht="15" customHeight="1">
      <c r="A22" s="80"/>
      <c r="B22" s="80"/>
      <c r="C22" s="80"/>
      <c r="D22" s="143">
        <f>SUM(D12:D21)</f>
        <v>3154</v>
      </c>
      <c r="E22" s="82"/>
      <c r="F22" s="81">
        <f>SUM(F12:F21)</f>
        <v>4571</v>
      </c>
      <c r="G22" s="80"/>
      <c r="H22" s="143">
        <f>SUM(H12:H21)</f>
        <v>14265</v>
      </c>
      <c r="I22" s="82"/>
      <c r="J22" s="123">
        <f>SUM(J12:J21)</f>
        <v>16239</v>
      </c>
    </row>
    <row r="23" spans="2:10" s="20" customFormat="1" ht="15" customHeight="1">
      <c r="B23" s="21"/>
      <c r="C23" s="21"/>
      <c r="D23" s="144"/>
      <c r="E23" s="36"/>
      <c r="F23" s="48"/>
      <c r="G23" s="21"/>
      <c r="H23" s="144"/>
      <c r="I23" s="36"/>
      <c r="J23" s="33"/>
    </row>
    <row r="24" spans="1:10" s="21" customFormat="1" ht="15" customHeight="1">
      <c r="A24" s="52" t="s">
        <v>62</v>
      </c>
      <c r="D24" s="144">
        <f>D9-D22</f>
        <v>-410</v>
      </c>
      <c r="E24" s="36"/>
      <c r="F24" s="48">
        <f>F9-F22</f>
        <v>443</v>
      </c>
      <c r="H24" s="154">
        <f>H9-H22</f>
        <v>-1278</v>
      </c>
      <c r="I24" s="36"/>
      <c r="J24" s="196">
        <f>J9-J22</f>
        <v>-381</v>
      </c>
    </row>
    <row r="25" spans="1:9" s="21" customFormat="1" ht="15" customHeight="1">
      <c r="A25" s="52"/>
      <c r="D25" s="144"/>
      <c r="E25" s="36"/>
      <c r="F25" s="42"/>
      <c r="H25" s="142"/>
      <c r="I25" s="36"/>
    </row>
    <row r="26" spans="1:10" s="21" customFormat="1" ht="15" customHeight="1" thickBot="1">
      <c r="A26" s="88" t="s">
        <v>104</v>
      </c>
      <c r="B26" s="69"/>
      <c r="C26" s="69"/>
      <c r="D26" s="133">
        <f>+H26-4</f>
        <v>-192</v>
      </c>
      <c r="E26" s="89"/>
      <c r="F26" s="235">
        <f>+J26--173</f>
        <v>0</v>
      </c>
      <c r="G26" s="69"/>
      <c r="H26" s="133">
        <v>-188</v>
      </c>
      <c r="I26" s="116"/>
      <c r="J26" s="232">
        <v>-173</v>
      </c>
    </row>
    <row r="27" spans="1:10" s="21" customFormat="1" ht="15" customHeight="1">
      <c r="A27" s="78"/>
      <c r="D27" s="67"/>
      <c r="E27" s="48"/>
      <c r="F27" s="48"/>
      <c r="H27" s="142"/>
      <c r="I27" s="36"/>
      <c r="J27" s="35"/>
    </row>
    <row r="28" spans="1:10" s="21" customFormat="1" ht="15" customHeight="1" thickBot="1">
      <c r="A28" s="69" t="s">
        <v>63</v>
      </c>
      <c r="B28" s="69"/>
      <c r="C28" s="69"/>
      <c r="D28" s="145">
        <f>D24-D26</f>
        <v>-218</v>
      </c>
      <c r="E28" s="83"/>
      <c r="F28" s="83">
        <f>F24-F26</f>
        <v>443</v>
      </c>
      <c r="G28" s="69"/>
      <c r="H28" s="145">
        <f>H24-H26</f>
        <v>-1090</v>
      </c>
      <c r="I28" s="85"/>
      <c r="J28" s="184">
        <f>J24-J26</f>
        <v>-208</v>
      </c>
    </row>
    <row r="29" spans="4:9" s="20" customFormat="1" ht="15" customHeight="1">
      <c r="D29" s="15"/>
      <c r="E29" s="84"/>
      <c r="F29" s="48"/>
      <c r="G29" s="21"/>
      <c r="H29" s="146"/>
      <c r="I29" s="84"/>
    </row>
    <row r="30" spans="1:9" s="20" customFormat="1" ht="15" customHeight="1">
      <c r="A30" s="20" t="s">
        <v>64</v>
      </c>
      <c r="D30" s="15"/>
      <c r="E30" s="84"/>
      <c r="F30" s="48"/>
      <c r="G30" s="21"/>
      <c r="H30" s="146"/>
      <c r="I30" s="84"/>
    </row>
    <row r="31" spans="2:10" s="20" customFormat="1" ht="15" customHeight="1">
      <c r="B31" s="21" t="s">
        <v>105</v>
      </c>
      <c r="D31" s="192">
        <v>-0.02</v>
      </c>
      <c r="E31" s="84"/>
      <c r="F31" s="189">
        <v>0.02</v>
      </c>
      <c r="G31" s="21"/>
      <c r="H31" s="192">
        <v>-0.06</v>
      </c>
      <c r="I31" s="84"/>
      <c r="J31" s="192">
        <v>-0.01</v>
      </c>
    </row>
    <row r="32" spans="1:10" s="20" customFormat="1" ht="15" customHeight="1" thickBot="1">
      <c r="A32" s="69"/>
      <c r="B32" s="69" t="s">
        <v>106</v>
      </c>
      <c r="C32" s="69"/>
      <c r="D32" s="193">
        <v>-0.02</v>
      </c>
      <c r="E32" s="85"/>
      <c r="F32" s="190">
        <v>0.02</v>
      </c>
      <c r="G32" s="69"/>
      <c r="H32" s="193">
        <v>-0.06</v>
      </c>
      <c r="I32" s="85"/>
      <c r="J32" s="193">
        <v>-0.01</v>
      </c>
    </row>
    <row r="33" spans="1:9" s="20" customFormat="1" ht="15" customHeight="1">
      <c r="A33" s="21"/>
      <c r="C33" s="21"/>
      <c r="D33" s="15"/>
      <c r="E33" s="84"/>
      <c r="F33" s="48"/>
      <c r="G33" s="21"/>
      <c r="H33" s="146"/>
      <c r="I33" s="84"/>
    </row>
    <row r="34" spans="4:9" s="10" customFormat="1" ht="15" customHeight="1">
      <c r="D34" s="11"/>
      <c r="H34" s="147"/>
      <c r="I34" s="9"/>
    </row>
    <row r="35" spans="4:9" s="10" customFormat="1" ht="15" customHeight="1">
      <c r="D35" s="11"/>
      <c r="H35" s="147"/>
      <c r="I35" s="9"/>
    </row>
    <row r="36" spans="4:9" s="10" customFormat="1" ht="15" customHeight="1">
      <c r="D36" s="11"/>
      <c r="H36" s="147"/>
      <c r="I36" s="9"/>
    </row>
    <row r="37" spans="4:9" s="10" customFormat="1" ht="15" customHeight="1">
      <c r="D37" s="11"/>
      <c r="H37" s="147"/>
      <c r="I37" s="9"/>
    </row>
    <row r="38" spans="4:9" s="10" customFormat="1" ht="15">
      <c r="D38" s="11"/>
      <c r="H38" s="147"/>
      <c r="I38" s="9"/>
    </row>
    <row r="39" spans="4:9" s="10" customFormat="1" ht="15">
      <c r="D39" s="11"/>
      <c r="H39" s="147"/>
      <c r="I39" s="9"/>
    </row>
    <row r="40" spans="4:9" s="10" customFormat="1" ht="15">
      <c r="D40" s="11"/>
      <c r="H40" s="147"/>
      <c r="I40" s="9"/>
    </row>
    <row r="41" spans="4:9" s="10" customFormat="1" ht="15">
      <c r="D41" s="11"/>
      <c r="H41" s="147"/>
      <c r="I41" s="9"/>
    </row>
    <row r="42" spans="4:9" s="10" customFormat="1" ht="15">
      <c r="D42" s="11"/>
      <c r="H42" s="147"/>
      <c r="I42" s="9"/>
    </row>
    <row r="43" spans="4:9" s="10" customFormat="1" ht="15">
      <c r="D43" s="11"/>
      <c r="H43" s="147"/>
      <c r="I43" s="9"/>
    </row>
    <row r="44" spans="4:9" s="10" customFormat="1" ht="15">
      <c r="D44" s="11"/>
      <c r="H44" s="147"/>
      <c r="I44" s="9"/>
    </row>
    <row r="45" spans="4:9" s="10" customFormat="1" ht="15">
      <c r="D45" s="11"/>
      <c r="H45" s="147"/>
      <c r="I45" s="9"/>
    </row>
    <row r="46" spans="4:9" s="10" customFormat="1" ht="15">
      <c r="D46" s="11"/>
      <c r="H46" s="147"/>
      <c r="I46" s="9"/>
    </row>
    <row r="47" spans="4:9" s="10" customFormat="1" ht="15">
      <c r="D47" s="11"/>
      <c r="H47" s="147"/>
      <c r="I47" s="9"/>
    </row>
    <row r="48" spans="4:9" s="10" customFormat="1" ht="15">
      <c r="D48" s="11"/>
      <c r="H48" s="147"/>
      <c r="I48" s="9"/>
    </row>
    <row r="49" spans="4:9" s="10" customFormat="1" ht="15">
      <c r="D49" s="11"/>
      <c r="H49" s="147"/>
      <c r="I49" s="9"/>
    </row>
    <row r="50" spans="4:9" s="10" customFormat="1" ht="15">
      <c r="D50" s="11"/>
      <c r="H50" s="147"/>
      <c r="I50" s="9"/>
    </row>
    <row r="51" spans="4:9" s="10" customFormat="1" ht="15">
      <c r="D51" s="11"/>
      <c r="H51" s="147"/>
      <c r="I51" s="9"/>
    </row>
    <row r="52" spans="4:9" s="10" customFormat="1" ht="15">
      <c r="D52" s="11"/>
      <c r="H52" s="147"/>
      <c r="I52" s="9"/>
    </row>
    <row r="53" spans="4:9" s="10" customFormat="1" ht="15">
      <c r="D53" s="11"/>
      <c r="H53" s="147"/>
      <c r="I53" s="9"/>
    </row>
    <row r="54" spans="4:9" s="10" customFormat="1" ht="15">
      <c r="D54" s="11"/>
      <c r="H54" s="147"/>
      <c r="I54" s="9"/>
    </row>
    <row r="55" spans="4:9" s="10" customFormat="1" ht="15">
      <c r="D55" s="11"/>
      <c r="H55" s="147"/>
      <c r="I55" s="9"/>
    </row>
    <row r="56" spans="4:9" s="10" customFormat="1" ht="15">
      <c r="D56" s="11"/>
      <c r="H56" s="147"/>
      <c r="I56" s="9"/>
    </row>
    <row r="57" spans="4:9" s="10" customFormat="1" ht="15">
      <c r="D57" s="11"/>
      <c r="H57" s="147"/>
      <c r="I57" s="9"/>
    </row>
    <row r="58" spans="4:9" s="10" customFormat="1" ht="15">
      <c r="D58" s="11"/>
      <c r="H58" s="147"/>
      <c r="I58" s="9"/>
    </row>
    <row r="59" spans="4:9" s="10" customFormat="1" ht="15">
      <c r="D59" s="11"/>
      <c r="H59" s="147"/>
      <c r="I59" s="9"/>
    </row>
    <row r="60" spans="4:9" s="10" customFormat="1" ht="15">
      <c r="D60" s="11"/>
      <c r="H60" s="147"/>
      <c r="I60" s="9"/>
    </row>
  </sheetData>
  <sheetProtection/>
  <mergeCells count="1">
    <mergeCell ref="H4:J4"/>
  </mergeCells>
  <printOptions/>
  <pageMargins left="1" right="0.8" top="0.75" bottom="0.5" header="0.5" footer="0.5"/>
  <pageSetup blackAndWhite="1" fitToHeight="1" fitToWidth="1" horizontalDpi="300" verticalDpi="300" orientation="portrait" scale="90" r:id="rId3"/>
  <legacyDrawing r:id="rId2"/>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3" sqref="A3"/>
    </sheetView>
  </sheetViews>
  <sheetFormatPr defaultColWidth="9.00390625" defaultRowHeight="15.75"/>
  <cols>
    <col min="1" max="1" width="35.875" style="0" customWidth="1"/>
    <col min="2" max="7" width="16.75390625" style="0" customWidth="1"/>
  </cols>
  <sheetData>
    <row r="1" ht="18.75">
      <c r="A1" s="8" t="s">
        <v>9</v>
      </c>
    </row>
    <row r="2" ht="18.75">
      <c r="A2" s="3" t="s">
        <v>81</v>
      </c>
    </row>
    <row r="3" spans="1:7" s="6" customFormat="1" ht="21" customHeight="1" thickBot="1">
      <c r="A3" s="122" t="s">
        <v>82</v>
      </c>
      <c r="B3" s="7"/>
      <c r="C3" s="7"/>
      <c r="D3" s="7"/>
      <c r="E3" s="7"/>
      <c r="F3" s="7"/>
      <c r="G3" s="7"/>
    </row>
    <row r="4" spans="1:7" s="15" customFormat="1" ht="15" customHeight="1">
      <c r="A4" s="124"/>
      <c r="B4" s="124"/>
      <c r="C4" s="124"/>
      <c r="D4" s="124"/>
      <c r="E4" s="124"/>
      <c r="F4" s="125" t="s">
        <v>19</v>
      </c>
      <c r="G4" s="124"/>
    </row>
    <row r="5" spans="6:7" s="15" customFormat="1" ht="15" customHeight="1">
      <c r="F5" s="126" t="s">
        <v>20</v>
      </c>
      <c r="G5" s="126" t="s">
        <v>21</v>
      </c>
    </row>
    <row r="6" spans="2:7" s="15" customFormat="1" ht="15" customHeight="1">
      <c r="B6" s="126" t="s">
        <v>22</v>
      </c>
      <c r="C6" s="126" t="s">
        <v>23</v>
      </c>
      <c r="D6" s="126" t="s">
        <v>24</v>
      </c>
      <c r="F6" s="126" t="s">
        <v>25</v>
      </c>
      <c r="G6" s="126" t="s">
        <v>26</v>
      </c>
    </row>
    <row r="7" spans="1:7" s="15" customFormat="1" ht="15" customHeight="1" thickBot="1">
      <c r="A7" s="100"/>
      <c r="B7" s="70" t="s">
        <v>27</v>
      </c>
      <c r="C7" s="70" t="s">
        <v>27</v>
      </c>
      <c r="D7" s="70" t="s">
        <v>28</v>
      </c>
      <c r="E7" s="70" t="s">
        <v>14</v>
      </c>
      <c r="F7" s="70" t="s">
        <v>35</v>
      </c>
      <c r="G7" s="70" t="s">
        <v>29</v>
      </c>
    </row>
    <row r="8" spans="1:7" s="15" customFormat="1" ht="15" customHeight="1">
      <c r="A8" s="67"/>
      <c r="B8" s="127"/>
      <c r="C8" s="127"/>
      <c r="D8" s="127"/>
      <c r="E8" s="127"/>
      <c r="F8" s="127"/>
      <c r="G8" s="127"/>
    </row>
    <row r="9" spans="1:7" s="15" customFormat="1" ht="15" customHeight="1" thickBot="1">
      <c r="A9" s="67" t="s">
        <v>54</v>
      </c>
      <c r="B9" s="149">
        <f aca="true" t="shared" si="0" ref="B9:G9">B40</f>
        <v>12681</v>
      </c>
      <c r="C9" s="149">
        <f t="shared" si="0"/>
        <v>2218</v>
      </c>
      <c r="D9" s="149">
        <f t="shared" si="0"/>
        <v>8071</v>
      </c>
      <c r="E9" s="244">
        <f t="shared" si="0"/>
        <v>-6692</v>
      </c>
      <c r="F9" s="244">
        <f t="shared" si="0"/>
        <v>324</v>
      </c>
      <c r="G9" s="66">
        <f t="shared" si="0"/>
        <v>16602</v>
      </c>
    </row>
    <row r="10" spans="1:7" s="15" customFormat="1" ht="15" customHeight="1">
      <c r="A10" s="67"/>
      <c r="B10" s="149"/>
      <c r="C10" s="149"/>
      <c r="D10" s="149"/>
      <c r="E10" s="155"/>
      <c r="F10" s="155"/>
      <c r="G10" s="149"/>
    </row>
    <row r="11" spans="1:7" s="15" customFormat="1" ht="15" customHeight="1">
      <c r="A11" s="128" t="s">
        <v>31</v>
      </c>
      <c r="B11" s="59"/>
      <c r="C11" s="59"/>
      <c r="D11" s="59"/>
      <c r="E11" s="129">
        <f>earnings!H28</f>
        <v>-1090</v>
      </c>
      <c r="F11" s="59"/>
      <c r="G11" s="130">
        <f>E11</f>
        <v>-1090</v>
      </c>
    </row>
    <row r="12" spans="1:7" s="15" customFormat="1" ht="15" customHeight="1">
      <c r="A12" s="15" t="s">
        <v>39</v>
      </c>
      <c r="B12" s="59"/>
      <c r="C12" s="59"/>
      <c r="D12" s="59"/>
      <c r="E12" s="129"/>
      <c r="F12" s="59"/>
      <c r="G12" s="59"/>
    </row>
    <row r="13" spans="1:7" s="15" customFormat="1" ht="15" customHeight="1">
      <c r="A13" s="15" t="s">
        <v>42</v>
      </c>
      <c r="B13" s="59"/>
      <c r="C13" s="59"/>
      <c r="D13" s="59"/>
      <c r="E13" s="131"/>
      <c r="F13" s="131"/>
      <c r="G13" s="59"/>
    </row>
    <row r="14" spans="1:7" s="15" customFormat="1" ht="16.5" customHeight="1">
      <c r="A14" s="15" t="s">
        <v>107</v>
      </c>
      <c r="B14" s="132"/>
      <c r="C14" s="132"/>
      <c r="D14" s="132"/>
      <c r="E14" s="132"/>
      <c r="F14" s="200">
        <f>-896+-2</f>
        <v>-898</v>
      </c>
      <c r="G14" s="154">
        <f>F14</f>
        <v>-898</v>
      </c>
    </row>
    <row r="15" spans="1:7" s="15" customFormat="1" ht="16.5" customHeight="1">
      <c r="A15" s="15" t="s">
        <v>80</v>
      </c>
      <c r="B15" s="132"/>
      <c r="C15" s="132"/>
      <c r="D15" s="132"/>
      <c r="E15" s="132"/>
      <c r="F15" s="200"/>
      <c r="G15" s="154"/>
    </row>
    <row r="16" spans="1:7" s="15" customFormat="1" ht="16.5" customHeight="1">
      <c r="A16" s="15" t="s">
        <v>79</v>
      </c>
      <c r="B16" s="132"/>
      <c r="C16" s="132"/>
      <c r="D16" s="132"/>
      <c r="E16" s="132"/>
      <c r="F16" s="200"/>
      <c r="G16" s="154"/>
    </row>
    <row r="17" spans="1:7" s="15" customFormat="1" ht="16.5" customHeight="1">
      <c r="A17" s="15" t="s">
        <v>108</v>
      </c>
      <c r="B17" s="132"/>
      <c r="C17" s="132"/>
      <c r="D17" s="132"/>
      <c r="E17" s="132"/>
      <c r="F17" s="200">
        <v>223</v>
      </c>
      <c r="G17" s="154">
        <f>F17</f>
        <v>223</v>
      </c>
    </row>
    <row r="18" spans="1:7" s="15" customFormat="1" ht="15" customHeight="1" thickBot="1">
      <c r="A18" s="15" t="s">
        <v>87</v>
      </c>
      <c r="B18" s="132"/>
      <c r="C18" s="132"/>
      <c r="D18" s="132"/>
      <c r="E18" s="154"/>
      <c r="F18" s="154"/>
      <c r="G18" s="204">
        <f>SUM(G11:G17)</f>
        <v>-1765</v>
      </c>
    </row>
    <row r="19" spans="1:7" s="15" customFormat="1" ht="15" customHeight="1">
      <c r="A19" s="67" t="s">
        <v>109</v>
      </c>
      <c r="B19" s="132"/>
      <c r="C19" s="132"/>
      <c r="D19" s="135">
        <f>'changes '!I11</f>
        <v>78</v>
      </c>
      <c r="E19" s="64"/>
      <c r="F19" s="64"/>
      <c r="G19" s="64">
        <f>D19</f>
        <v>78</v>
      </c>
    </row>
    <row r="20" spans="1:7" s="15" customFormat="1" ht="15" customHeight="1">
      <c r="A20" s="67"/>
      <c r="B20" s="132"/>
      <c r="C20" s="132"/>
      <c r="D20" s="135"/>
      <c r="E20" s="64"/>
      <c r="F20" s="64"/>
      <c r="G20" s="64"/>
    </row>
    <row r="21" spans="1:7" s="15" customFormat="1" ht="15" customHeight="1" thickBot="1">
      <c r="A21" s="201" t="s">
        <v>75</v>
      </c>
      <c r="B21" s="202">
        <f>B9+B11+B14+B19</f>
        <v>12681</v>
      </c>
      <c r="C21" s="202">
        <f>C9+C11+C14+C19</f>
        <v>2218</v>
      </c>
      <c r="D21" s="202">
        <f>D9+D11+D14+D19</f>
        <v>8149</v>
      </c>
      <c r="E21" s="203">
        <f>SUM(E9:E19)</f>
        <v>-7782</v>
      </c>
      <c r="F21" s="203">
        <f>SUM(F9:F19)</f>
        <v>-351</v>
      </c>
      <c r="G21" s="202">
        <f>G9+G18+G19</f>
        <v>14915</v>
      </c>
    </row>
    <row r="22" spans="2:7" s="6" customFormat="1" ht="15" customHeight="1">
      <c r="B22" s="96"/>
      <c r="C22" s="96"/>
      <c r="D22" s="96"/>
      <c r="E22" s="96"/>
      <c r="F22" s="96"/>
      <c r="G22" s="96"/>
    </row>
    <row r="23" spans="2:7" s="6" customFormat="1" ht="15" customHeight="1">
      <c r="B23" s="96"/>
      <c r="C23" s="96"/>
      <c r="D23" s="96"/>
      <c r="E23" s="96"/>
      <c r="F23" s="96"/>
      <c r="G23" s="96"/>
    </row>
    <row r="24" spans="2:7" s="6" customFormat="1" ht="15" customHeight="1">
      <c r="B24" s="96"/>
      <c r="C24" s="96"/>
      <c r="D24" s="96"/>
      <c r="E24" s="96"/>
      <c r="F24" s="96"/>
      <c r="G24" s="96"/>
    </row>
    <row r="25" spans="1:7" s="6" customFormat="1" ht="15" customHeight="1" thickBot="1">
      <c r="A25" s="7"/>
      <c r="B25" s="7"/>
      <c r="C25" s="7"/>
      <c r="D25" s="7"/>
      <c r="E25" s="7"/>
      <c r="F25" s="90"/>
      <c r="G25" s="87"/>
    </row>
    <row r="26" spans="1:7" s="6" customFormat="1" ht="15" customHeight="1">
      <c r="A26" s="97"/>
      <c r="B26" s="97"/>
      <c r="C26" s="97"/>
      <c r="D26" s="97"/>
      <c r="E26" s="97"/>
      <c r="F26" s="98" t="s">
        <v>19</v>
      </c>
      <c r="G26" s="99"/>
    </row>
    <row r="27" spans="1:7" s="6" customFormat="1" ht="15" customHeight="1">
      <c r="A27" s="7"/>
      <c r="B27" s="7"/>
      <c r="C27" s="7"/>
      <c r="D27" s="7"/>
      <c r="E27" s="7"/>
      <c r="F27" s="90" t="s">
        <v>20</v>
      </c>
      <c r="G27" s="99" t="s">
        <v>21</v>
      </c>
    </row>
    <row r="28" spans="2:7" s="6" customFormat="1" ht="15" customHeight="1">
      <c r="B28" s="90" t="s">
        <v>22</v>
      </c>
      <c r="C28" s="90" t="s">
        <v>23</v>
      </c>
      <c r="D28" s="90" t="s">
        <v>24</v>
      </c>
      <c r="F28" s="90" t="s">
        <v>25</v>
      </c>
      <c r="G28" s="90" t="s">
        <v>26</v>
      </c>
    </row>
    <row r="29" spans="1:7" s="6" customFormat="1" ht="15" customHeight="1" thickBot="1">
      <c r="A29" s="87"/>
      <c r="B29" s="91" t="s">
        <v>27</v>
      </c>
      <c r="C29" s="91" t="s">
        <v>27</v>
      </c>
      <c r="D29" s="91" t="s">
        <v>28</v>
      </c>
      <c r="E29" s="91" t="s">
        <v>14</v>
      </c>
      <c r="F29" s="91" t="s">
        <v>66</v>
      </c>
      <c r="G29" s="91" t="s">
        <v>29</v>
      </c>
    </row>
    <row r="30" spans="1:7" s="6" customFormat="1" ht="15" customHeight="1">
      <c r="A30" s="7"/>
      <c r="B30" s="99"/>
      <c r="C30" s="99"/>
      <c r="D30" s="99"/>
      <c r="E30" s="99"/>
      <c r="F30" s="99"/>
      <c r="G30" s="99"/>
    </row>
    <row r="31" spans="1:7" s="6" customFormat="1" ht="15" customHeight="1" thickBot="1">
      <c r="A31" s="7" t="s">
        <v>30</v>
      </c>
      <c r="B31" s="185">
        <v>12681</v>
      </c>
      <c r="C31" s="185">
        <v>2218</v>
      </c>
      <c r="D31" s="185">
        <v>7939</v>
      </c>
      <c r="E31" s="186">
        <v>-6484</v>
      </c>
      <c r="F31" s="186">
        <v>-829</v>
      </c>
      <c r="G31" s="136">
        <f>SUM(B31:F31)</f>
        <v>15525</v>
      </c>
    </row>
    <row r="32" spans="1:7" s="6" customFormat="1" ht="15" customHeight="1">
      <c r="A32" s="7"/>
      <c r="B32" s="185"/>
      <c r="C32" s="185"/>
      <c r="D32" s="185"/>
      <c r="E32" s="186"/>
      <c r="F32" s="186"/>
      <c r="G32" s="185"/>
    </row>
    <row r="33" spans="1:7" s="6" customFormat="1" ht="15" customHeight="1">
      <c r="A33" s="6" t="s">
        <v>57</v>
      </c>
      <c r="B33" s="93"/>
      <c r="C33" s="93"/>
      <c r="D33" s="93"/>
      <c r="E33" s="93">
        <f>earnings!J28</f>
        <v>-208</v>
      </c>
      <c r="F33" s="92"/>
      <c r="G33" s="93">
        <f>E33</f>
        <v>-208</v>
      </c>
    </row>
    <row r="34" spans="1:7" s="6" customFormat="1" ht="15" customHeight="1">
      <c r="A34" s="6" t="s">
        <v>65</v>
      </c>
      <c r="B34" s="93"/>
      <c r="C34" s="93"/>
      <c r="D34" s="93"/>
      <c r="E34" s="93"/>
      <c r="F34" s="93"/>
      <c r="G34" s="93"/>
    </row>
    <row r="35" spans="1:7" s="6" customFormat="1" ht="15" customHeight="1">
      <c r="A35" s="6" t="s">
        <v>42</v>
      </c>
      <c r="B35" s="93"/>
      <c r="C35" s="93"/>
      <c r="D35" s="93"/>
      <c r="E35" s="93"/>
      <c r="F35" s="93"/>
      <c r="G35" s="93"/>
    </row>
    <row r="36" spans="1:7" s="6" customFormat="1" ht="16.5" customHeight="1" thickBot="1">
      <c r="A36" s="6" t="s">
        <v>110</v>
      </c>
      <c r="B36" s="92"/>
      <c r="C36" s="92"/>
      <c r="D36" s="92"/>
      <c r="E36" s="94"/>
      <c r="F36" s="199">
        <v>1153</v>
      </c>
      <c r="G36" s="101">
        <f>F36</f>
        <v>1153</v>
      </c>
    </row>
    <row r="37" spans="1:7" s="6" customFormat="1" ht="15" customHeight="1" thickBot="1">
      <c r="A37" s="6" t="s">
        <v>85</v>
      </c>
      <c r="B37" s="94"/>
      <c r="C37" s="94"/>
      <c r="D37" s="94"/>
      <c r="E37" s="196"/>
      <c r="F37" s="196"/>
      <c r="G37" s="104">
        <f>G33+G36</f>
        <v>945</v>
      </c>
    </row>
    <row r="38" spans="1:7" s="6" customFormat="1" ht="15" customHeight="1">
      <c r="A38" s="6" t="s">
        <v>111</v>
      </c>
      <c r="B38" s="94"/>
      <c r="C38" s="94"/>
      <c r="D38" s="95">
        <v>132</v>
      </c>
      <c r="E38" s="94"/>
      <c r="F38" s="95"/>
      <c r="G38" s="93">
        <f>D38</f>
        <v>132</v>
      </c>
    </row>
    <row r="39" spans="2:7" s="6" customFormat="1" ht="15" customHeight="1" thickBot="1">
      <c r="B39" s="94"/>
      <c r="C39" s="94"/>
      <c r="D39" s="94"/>
      <c r="E39" s="94"/>
      <c r="F39" s="96"/>
      <c r="G39" s="96"/>
    </row>
    <row r="40" spans="1:7" s="6" customFormat="1" ht="15" customHeight="1" thickBot="1">
      <c r="A40" s="86" t="s">
        <v>54</v>
      </c>
      <c r="B40" s="102">
        <f>B31+B36+B38</f>
        <v>12681</v>
      </c>
      <c r="C40" s="102">
        <f>C31+C36+C38</f>
        <v>2218</v>
      </c>
      <c r="D40" s="102">
        <f>D31+D36+D38</f>
        <v>8071</v>
      </c>
      <c r="E40" s="103">
        <f>SUM(E31:E38)</f>
        <v>-6692</v>
      </c>
      <c r="F40" s="103">
        <f>SUM(F31:F38)</f>
        <v>324</v>
      </c>
      <c r="G40" s="102">
        <f>G31+G37+G38</f>
        <v>16602</v>
      </c>
    </row>
    <row r="41" s="6" customFormat="1" ht="15" customHeight="1"/>
    <row r="42" s="6" customFormat="1" ht="15" customHeight="1">
      <c r="G42" s="93"/>
    </row>
  </sheetData>
  <sheetProtection/>
  <printOptions/>
  <pageMargins left="0.75" right="0.75" top="0.75" bottom="0.5" header="0.5" footer="0.5"/>
  <pageSetup horizontalDpi="600" verticalDpi="600" orientation="landscape" scale="8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00"/>
  <sheetViews>
    <sheetView showGridLines="0" zoomScalePageLayoutView="0" workbookViewId="0" topLeftCell="A1">
      <selection activeCell="K9" sqref="K9"/>
    </sheetView>
  </sheetViews>
  <sheetFormatPr defaultColWidth="9.00390625" defaultRowHeight="15.75"/>
  <cols>
    <col min="1" max="3" width="2.625" style="0" customWidth="1"/>
    <col min="4" max="4" width="48.00390625" style="0" customWidth="1"/>
    <col min="5" max="5" width="17.25390625" style="15" hidden="1" customWidth="1"/>
    <col min="6" max="6" width="1.625" style="0" hidden="1" customWidth="1"/>
    <col min="7" max="7" width="16.625" style="6" hidden="1" customWidth="1"/>
    <col min="8" max="8" width="3.25390625" style="2" customWidth="1"/>
    <col min="9" max="9" width="17.375" style="128" customWidth="1"/>
    <col min="10" max="10" width="1.75390625" style="0" customWidth="1"/>
    <col min="11" max="11" width="17.25390625" style="6" customWidth="1"/>
    <col min="12" max="12" width="2.125" style="0" customWidth="1"/>
    <col min="13" max="13" width="9.50390625" style="0" hidden="1" customWidth="1"/>
    <col min="14" max="14" width="2.875" style="0" hidden="1" customWidth="1"/>
    <col min="15" max="15" width="9.625" style="0" hidden="1" customWidth="1"/>
    <col min="16" max="27" width="8.75390625" style="0" customWidth="1"/>
  </cols>
  <sheetData>
    <row r="1" spans="1:9" s="4" customFormat="1" ht="18.75">
      <c r="A1" s="17" t="str">
        <f>earnings!A1</f>
        <v>FIRAN TECHNOLOGY GROUP CORPORATION</v>
      </c>
      <c r="E1" s="3"/>
      <c r="H1" s="5"/>
      <c r="I1" s="208"/>
    </row>
    <row r="2" spans="1:11" s="4" customFormat="1" ht="19.5" thickBot="1">
      <c r="A2" s="183" t="s">
        <v>56</v>
      </c>
      <c r="B2" s="223"/>
      <c r="C2" s="223"/>
      <c r="D2" s="223"/>
      <c r="E2" s="224"/>
      <c r="F2" s="223"/>
      <c r="G2" s="223"/>
      <c r="H2" s="223"/>
      <c r="I2" s="87"/>
      <c r="J2" s="87"/>
      <c r="K2" s="87"/>
    </row>
    <row r="3" spans="1:15" s="6" customFormat="1" ht="15" customHeight="1">
      <c r="A3" s="7" t="s">
        <v>76</v>
      </c>
      <c r="B3" s="7"/>
      <c r="C3" s="7"/>
      <c r="D3" s="7"/>
      <c r="E3" s="150" t="s">
        <v>77</v>
      </c>
      <c r="F3" s="106"/>
      <c r="G3" s="105" t="s">
        <v>78</v>
      </c>
      <c r="H3" s="7"/>
      <c r="I3" s="272"/>
      <c r="J3" s="272"/>
      <c r="K3" s="272"/>
      <c r="M3" s="191">
        <v>39689</v>
      </c>
      <c r="N3" s="191"/>
      <c r="O3" s="191">
        <v>39325</v>
      </c>
    </row>
    <row r="4" spans="1:15" s="20" customFormat="1" ht="15" customHeight="1" thickBot="1">
      <c r="A4" s="87" t="s">
        <v>12</v>
      </c>
      <c r="B4" s="87"/>
      <c r="C4" s="87"/>
      <c r="D4" s="87"/>
      <c r="E4" s="151" t="s">
        <v>38</v>
      </c>
      <c r="F4" s="71"/>
      <c r="G4" s="107" t="str">
        <f>E4</f>
        <v>(unaudited)</v>
      </c>
      <c r="H4" s="69"/>
      <c r="I4" s="227" t="s">
        <v>73</v>
      </c>
      <c r="J4" s="228"/>
      <c r="K4" s="229" t="s">
        <v>72</v>
      </c>
      <c r="M4" s="69" t="str">
        <f>+E4</f>
        <v>(unaudited)</v>
      </c>
      <c r="N4" s="69"/>
      <c r="O4" s="69" t="str">
        <f>+E4</f>
        <v>(unaudited)</v>
      </c>
    </row>
    <row r="5" spans="1:11" s="20" customFormat="1" ht="15" customHeight="1">
      <c r="A5" s="20" t="s">
        <v>52</v>
      </c>
      <c r="E5" s="127"/>
      <c r="F5" s="74"/>
      <c r="G5" s="73"/>
      <c r="H5" s="21"/>
      <c r="I5" s="209"/>
      <c r="J5" s="90"/>
      <c r="K5" s="73"/>
    </row>
    <row r="6" spans="1:11" s="20" customFormat="1" ht="15" customHeight="1">
      <c r="A6" s="20" t="s">
        <v>53</v>
      </c>
      <c r="E6" s="127"/>
      <c r="F6" s="74"/>
      <c r="G6" s="73"/>
      <c r="H6" s="21"/>
      <c r="I6" s="209"/>
      <c r="J6" s="90"/>
      <c r="K6" s="73"/>
    </row>
    <row r="7" spans="5:11" s="20" customFormat="1" ht="15" customHeight="1">
      <c r="E7" s="127"/>
      <c r="F7" s="74"/>
      <c r="G7" s="73"/>
      <c r="H7" s="21"/>
      <c r="I7" s="209"/>
      <c r="J7" s="90"/>
      <c r="K7" s="73"/>
    </row>
    <row r="8" spans="1:10" s="20" customFormat="1" ht="15" customHeight="1">
      <c r="A8" s="51" t="s">
        <v>43</v>
      </c>
      <c r="E8" s="15"/>
      <c r="H8" s="21"/>
      <c r="I8" s="210"/>
      <c r="J8" s="6"/>
    </row>
    <row r="9" spans="1:15" s="20" customFormat="1" ht="15" customHeight="1">
      <c r="A9" s="20" t="s">
        <v>67</v>
      </c>
      <c r="E9" s="152">
        <f>+I9--872</f>
        <v>-218</v>
      </c>
      <c r="F9" s="108"/>
      <c r="G9" s="109">
        <f>+K9--651</f>
        <v>443</v>
      </c>
      <c r="H9" s="21"/>
      <c r="I9" s="211">
        <f>earnings!H28</f>
        <v>-1090</v>
      </c>
      <c r="J9" s="117"/>
      <c r="K9" s="109">
        <v>-208</v>
      </c>
      <c r="M9" s="20">
        <v>-651</v>
      </c>
      <c r="O9" s="20">
        <v>642</v>
      </c>
    </row>
    <row r="10" spans="1:11" s="20" customFormat="1" ht="15" customHeight="1">
      <c r="A10" s="20" t="s">
        <v>44</v>
      </c>
      <c r="E10" s="15"/>
      <c r="F10" s="110"/>
      <c r="G10" s="110"/>
      <c r="H10" s="21"/>
      <c r="I10" s="210"/>
      <c r="J10" s="119"/>
      <c r="K10" s="110"/>
    </row>
    <row r="11" spans="1:15" s="20" customFormat="1" ht="15" customHeight="1">
      <c r="A11" s="20" t="s">
        <v>45</v>
      </c>
      <c r="E11" s="61">
        <f>+I11-55</f>
        <v>23</v>
      </c>
      <c r="F11" s="31"/>
      <c r="G11" s="110">
        <f>+K11-98</f>
        <v>34</v>
      </c>
      <c r="H11" s="21"/>
      <c r="I11" s="62">
        <v>78</v>
      </c>
      <c r="J11" s="18"/>
      <c r="K11" s="110">
        <v>132</v>
      </c>
      <c r="M11" s="20">
        <v>98</v>
      </c>
      <c r="O11" s="20">
        <v>109</v>
      </c>
    </row>
    <row r="12" spans="1:15" s="20" customFormat="1" ht="15" customHeight="1">
      <c r="A12" s="20" t="s">
        <v>69</v>
      </c>
      <c r="E12" s="61">
        <f>+I12</f>
        <v>0</v>
      </c>
      <c r="F12" s="31"/>
      <c r="G12" s="110">
        <f>+K12-0</f>
        <v>-173</v>
      </c>
      <c r="H12" s="21"/>
      <c r="I12" s="243">
        <v>0</v>
      </c>
      <c r="J12" s="18"/>
      <c r="K12" s="110">
        <v>-173</v>
      </c>
      <c r="M12" s="20">
        <v>0</v>
      </c>
      <c r="O12" s="20">
        <v>274</v>
      </c>
    </row>
    <row r="13" spans="1:13" s="20" customFormat="1" ht="15" customHeight="1">
      <c r="A13" s="20" t="s">
        <v>46</v>
      </c>
      <c r="E13" s="61"/>
      <c r="F13" s="31"/>
      <c r="G13" s="110"/>
      <c r="H13" s="21"/>
      <c r="I13" s="212"/>
      <c r="J13" s="18"/>
      <c r="K13" s="197"/>
      <c r="L13" s="21"/>
      <c r="M13" s="21"/>
    </row>
    <row r="14" spans="1:15" s="20" customFormat="1" ht="15" customHeight="1">
      <c r="A14" s="20" t="s">
        <v>47</v>
      </c>
      <c r="E14" s="130">
        <f>+I14--499</f>
        <v>-179</v>
      </c>
      <c r="F14" s="31"/>
      <c r="G14" s="110">
        <f>+K14-245</f>
        <v>657</v>
      </c>
      <c r="H14" s="21"/>
      <c r="I14" s="212">
        <f>-677-1</f>
        <v>-678</v>
      </c>
      <c r="J14" s="18"/>
      <c r="K14" s="197">
        <v>902</v>
      </c>
      <c r="L14" s="21"/>
      <c r="M14" s="21">
        <v>245</v>
      </c>
      <c r="O14" s="20">
        <v>-237</v>
      </c>
    </row>
    <row r="15" spans="1:15" s="20" customFormat="1" ht="15" customHeight="1">
      <c r="A15" s="21" t="s">
        <v>48</v>
      </c>
      <c r="B15" s="21"/>
      <c r="C15" s="21"/>
      <c r="D15" s="21"/>
      <c r="E15" s="61">
        <f>+I15-1840</f>
        <v>550</v>
      </c>
      <c r="F15" s="36"/>
      <c r="G15" s="110">
        <f>+K15-2100</f>
        <v>552</v>
      </c>
      <c r="H15" s="21"/>
      <c r="I15" s="135">
        <v>2390</v>
      </c>
      <c r="J15" s="120"/>
      <c r="K15" s="48">
        <v>2652</v>
      </c>
      <c r="L15" s="21"/>
      <c r="M15" s="21">
        <v>2100</v>
      </c>
      <c r="O15" s="20">
        <v>2211</v>
      </c>
    </row>
    <row r="16" spans="1:13" s="20" customFormat="1" ht="15" customHeight="1">
      <c r="A16" s="21" t="s">
        <v>59</v>
      </c>
      <c r="B16" s="21"/>
      <c r="C16" s="21"/>
      <c r="D16" s="21"/>
      <c r="E16" s="61">
        <f>+I16-35</f>
        <v>12</v>
      </c>
      <c r="F16" s="36"/>
      <c r="G16" s="110">
        <f>+K16-0</f>
        <v>48</v>
      </c>
      <c r="H16" s="21"/>
      <c r="I16" s="135">
        <v>47</v>
      </c>
      <c r="J16" s="120"/>
      <c r="K16" s="48">
        <v>48</v>
      </c>
      <c r="L16" s="21"/>
      <c r="M16" s="21"/>
    </row>
    <row r="17" spans="1:15" s="20" customFormat="1" ht="15" customHeight="1">
      <c r="A17" s="52" t="s">
        <v>112</v>
      </c>
      <c r="B17" s="21"/>
      <c r="C17" s="21"/>
      <c r="D17" s="21"/>
      <c r="E17" s="130">
        <f>+I17-1402</f>
        <v>1136</v>
      </c>
      <c r="F17" s="21"/>
      <c r="G17" s="110">
        <f>+K17--1623</f>
        <v>-1110</v>
      </c>
      <c r="H17" s="21"/>
      <c r="I17" s="213">
        <f>2768+46-13+70-125+-190-18</f>
        <v>2538</v>
      </c>
      <c r="J17" s="7"/>
      <c r="K17" s="48">
        <v>-2733</v>
      </c>
      <c r="L17" s="21"/>
      <c r="M17" s="21">
        <v>-1623</v>
      </c>
      <c r="O17" s="20">
        <v>-2796</v>
      </c>
    </row>
    <row r="18" spans="1:15" s="20" customFormat="1" ht="15" customHeight="1">
      <c r="A18" s="80"/>
      <c r="B18" s="80"/>
      <c r="C18" s="80"/>
      <c r="D18" s="80"/>
      <c r="E18" s="165">
        <f>SUM(E9:E17)</f>
        <v>1324</v>
      </c>
      <c r="F18" s="81"/>
      <c r="G18" s="166">
        <f>SUM(G9:G17)</f>
        <v>451</v>
      </c>
      <c r="H18" s="80"/>
      <c r="I18" s="214">
        <f>SUM(I9:I17)</f>
        <v>3285</v>
      </c>
      <c r="J18" s="167"/>
      <c r="K18" s="166">
        <f>SUM(K9:K17)</f>
        <v>620</v>
      </c>
      <c r="L18" s="21"/>
      <c r="M18" s="165">
        <f>SUM(M9:M17)</f>
        <v>169</v>
      </c>
      <c r="N18" s="165"/>
      <c r="O18" s="165">
        <f>SUM(O9:O17)</f>
        <v>203</v>
      </c>
    </row>
    <row r="19" spans="1:13" s="20" customFormat="1" ht="15" customHeight="1">
      <c r="A19" s="21"/>
      <c r="B19" s="21"/>
      <c r="C19" s="21"/>
      <c r="D19" s="21"/>
      <c r="E19" s="163"/>
      <c r="F19" s="36"/>
      <c r="G19" s="164"/>
      <c r="H19" s="21"/>
      <c r="I19" s="215"/>
      <c r="J19" s="120"/>
      <c r="K19" s="164"/>
      <c r="L19" s="21"/>
      <c r="M19" s="21"/>
    </row>
    <row r="20" spans="2:13" s="20" customFormat="1" ht="15" customHeight="1">
      <c r="B20" s="20" t="s">
        <v>6</v>
      </c>
      <c r="E20" s="15"/>
      <c r="F20" s="31"/>
      <c r="G20" s="110"/>
      <c r="H20" s="21"/>
      <c r="I20" s="210"/>
      <c r="J20" s="18"/>
      <c r="K20" s="110"/>
      <c r="L20" s="21"/>
      <c r="M20" s="21"/>
    </row>
    <row r="21" spans="1:15" s="20" customFormat="1" ht="15" customHeight="1">
      <c r="A21" s="21"/>
      <c r="B21" s="21"/>
      <c r="C21" s="20" t="s">
        <v>113</v>
      </c>
      <c r="D21" s="21"/>
      <c r="E21" s="61">
        <f>+I21-0</f>
        <v>0</v>
      </c>
      <c r="F21" s="36"/>
      <c r="G21" s="110">
        <f>+K21--1462</f>
        <v>0</v>
      </c>
      <c r="H21" s="21"/>
      <c r="I21" s="240">
        <v>0</v>
      </c>
      <c r="J21" s="18"/>
      <c r="K21" s="110">
        <v>-1462</v>
      </c>
      <c r="L21" s="111"/>
      <c r="M21" s="111">
        <v>-1462</v>
      </c>
      <c r="O21" s="30">
        <v>0</v>
      </c>
    </row>
    <row r="22" spans="1:15" s="20" customFormat="1" ht="15" customHeight="1">
      <c r="A22" s="21"/>
      <c r="B22" s="21"/>
      <c r="C22" s="21" t="s">
        <v>37</v>
      </c>
      <c r="D22" s="21"/>
      <c r="E22" s="130">
        <f>+I22--1302</f>
        <v>-246</v>
      </c>
      <c r="F22" s="36"/>
      <c r="G22" s="110">
        <f>+K22--511</f>
        <v>-155</v>
      </c>
      <c r="H22" s="21"/>
      <c r="I22" s="213">
        <v>-1548</v>
      </c>
      <c r="J22" s="120"/>
      <c r="K22" s="48">
        <v>-666</v>
      </c>
      <c r="L22" s="111"/>
      <c r="M22" s="111">
        <v>-511</v>
      </c>
      <c r="O22" s="33">
        <v>-2977</v>
      </c>
    </row>
    <row r="23" spans="1:15" s="20" customFormat="1" ht="15" customHeight="1">
      <c r="A23" s="80"/>
      <c r="B23" s="80"/>
      <c r="C23" s="80"/>
      <c r="D23" s="80"/>
      <c r="E23" s="165">
        <f>SUM(E21:E22)</f>
        <v>-246</v>
      </c>
      <c r="F23" s="165">
        <f>SUM(F21:F22)</f>
        <v>0</v>
      </c>
      <c r="G23" s="166">
        <f>SUM(G21:G22)</f>
        <v>-155</v>
      </c>
      <c r="H23" s="80"/>
      <c r="I23" s="214">
        <f>SUM(I21:I22)</f>
        <v>-1548</v>
      </c>
      <c r="J23" s="167"/>
      <c r="K23" s="166">
        <f>SUM(K21:K22)</f>
        <v>-2128</v>
      </c>
      <c r="L23" s="21"/>
      <c r="M23" s="166">
        <f>SUM(M21:M22)</f>
        <v>-1973</v>
      </c>
      <c r="N23" s="80"/>
      <c r="O23" s="166">
        <f>SUM(O21:O22)</f>
        <v>-2977</v>
      </c>
    </row>
    <row r="24" spans="5:9" s="21" customFormat="1" ht="15" customHeight="1">
      <c r="E24" s="67"/>
      <c r="F24" s="48"/>
      <c r="G24" s="48"/>
      <c r="I24" s="128"/>
    </row>
    <row r="25" spans="2:13" s="20" customFormat="1" ht="15" customHeight="1">
      <c r="B25" s="20" t="s">
        <v>7</v>
      </c>
      <c r="E25" s="15"/>
      <c r="F25" s="31"/>
      <c r="G25" s="110"/>
      <c r="H25" s="21"/>
      <c r="I25" s="128"/>
      <c r="J25" s="121"/>
      <c r="K25" s="48"/>
      <c r="L25" s="21"/>
      <c r="M25" s="21"/>
    </row>
    <row r="26" spans="3:15" s="20" customFormat="1" ht="15" customHeight="1">
      <c r="C26" s="20" t="s">
        <v>88</v>
      </c>
      <c r="E26" s="130">
        <f>+I26+1122</f>
        <v>-1567</v>
      </c>
      <c r="F26" s="31"/>
      <c r="G26" s="110">
        <f>+K26-2077</f>
        <v>191</v>
      </c>
      <c r="H26" s="21"/>
      <c r="I26" s="212">
        <v>-2689</v>
      </c>
      <c r="J26" s="18"/>
      <c r="K26" s="110">
        <v>2268</v>
      </c>
      <c r="L26" s="21"/>
      <c r="M26" s="21">
        <v>2077</v>
      </c>
      <c r="O26" s="20">
        <v>0</v>
      </c>
    </row>
    <row r="27" spans="1:15" s="20" customFormat="1" ht="15" customHeight="1">
      <c r="A27" s="21"/>
      <c r="B27" s="21"/>
      <c r="C27" s="21" t="s">
        <v>50</v>
      </c>
      <c r="D27" s="21"/>
      <c r="E27" s="61">
        <f>+I27-2217</f>
        <v>0</v>
      </c>
      <c r="F27" s="36"/>
      <c r="G27" s="110">
        <f>+K27-501</f>
        <v>0</v>
      </c>
      <c r="H27" s="21"/>
      <c r="I27" s="135">
        <v>2217</v>
      </c>
      <c r="J27" s="120"/>
      <c r="K27" s="48">
        <v>501</v>
      </c>
      <c r="L27" s="21"/>
      <c r="M27" s="21">
        <v>501</v>
      </c>
      <c r="O27" s="20">
        <v>2115</v>
      </c>
    </row>
    <row r="28" spans="1:15" s="20" customFormat="1" ht="15" customHeight="1">
      <c r="A28" s="28"/>
      <c r="B28" s="28"/>
      <c r="C28" s="28" t="s">
        <v>41</v>
      </c>
      <c r="D28" s="28"/>
      <c r="E28" s="181">
        <f>+I28--1343</f>
        <v>-403</v>
      </c>
      <c r="F28" s="49"/>
      <c r="G28" s="197">
        <f>+K28--984</f>
        <v>-433</v>
      </c>
      <c r="H28" s="28"/>
      <c r="I28" s="216">
        <f>-753-993</f>
        <v>-1746</v>
      </c>
      <c r="J28" s="171"/>
      <c r="K28" s="55">
        <v>-1417</v>
      </c>
      <c r="L28" s="111"/>
      <c r="M28" s="21">
        <v>-984</v>
      </c>
      <c r="O28" s="20">
        <v>-735</v>
      </c>
    </row>
    <row r="29" spans="1:15" s="20" customFormat="1" ht="15" customHeight="1">
      <c r="A29" s="28"/>
      <c r="B29" s="28"/>
      <c r="C29" s="28"/>
      <c r="D29" s="28"/>
      <c r="E29" s="168">
        <f>SUM(E26:E28)</f>
        <v>-1970</v>
      </c>
      <c r="F29" s="55"/>
      <c r="G29" s="166">
        <f>SUM(G26:G28)</f>
        <v>-242</v>
      </c>
      <c r="H29" s="28"/>
      <c r="I29" s="217">
        <f>SUM(I26:I28)</f>
        <v>-2218</v>
      </c>
      <c r="J29" s="170"/>
      <c r="K29" s="169">
        <f>SUM(K26:K28)</f>
        <v>1352</v>
      </c>
      <c r="L29" s="111"/>
      <c r="M29" s="166">
        <f>SUM(M26:M28)</f>
        <v>1594</v>
      </c>
      <c r="N29" s="80"/>
      <c r="O29" s="166">
        <f>SUM(O26:O28)</f>
        <v>1380</v>
      </c>
    </row>
    <row r="30" spans="1:13" s="20" customFormat="1" ht="15" customHeight="1">
      <c r="A30" s="51"/>
      <c r="E30" s="15"/>
      <c r="F30" s="31"/>
      <c r="G30" s="110"/>
      <c r="H30" s="21"/>
      <c r="I30" s="210"/>
      <c r="J30" s="18"/>
      <c r="K30" s="110"/>
      <c r="L30" s="21"/>
      <c r="M30" s="21"/>
    </row>
    <row r="31" spans="1:15" s="20" customFormat="1" ht="15" customHeight="1">
      <c r="A31" s="28"/>
      <c r="B31" s="28" t="s">
        <v>18</v>
      </c>
      <c r="C31" s="28"/>
      <c r="D31" s="28"/>
      <c r="E31" s="181">
        <f>+I31-427</f>
        <v>-96</v>
      </c>
      <c r="F31" s="49"/>
      <c r="G31" s="55">
        <f>+K31-90</f>
        <v>2</v>
      </c>
      <c r="H31" s="28"/>
      <c r="I31" s="218">
        <v>331</v>
      </c>
      <c r="J31" s="171"/>
      <c r="K31" s="55">
        <v>92</v>
      </c>
      <c r="L31" s="21"/>
      <c r="M31" s="170">
        <v>90</v>
      </c>
      <c r="O31" s="170">
        <v>51</v>
      </c>
    </row>
    <row r="32" spans="5:13" s="20" customFormat="1" ht="15" customHeight="1">
      <c r="E32" s="15"/>
      <c r="F32" s="110"/>
      <c r="G32" s="112"/>
      <c r="H32" s="21"/>
      <c r="I32" s="210"/>
      <c r="J32" s="119"/>
      <c r="K32" s="112"/>
      <c r="L32" s="21"/>
      <c r="M32" s="21"/>
    </row>
    <row r="33" spans="1:15" s="20" customFormat="1" ht="15" customHeight="1">
      <c r="A33" s="22" t="s">
        <v>84</v>
      </c>
      <c r="E33" s="112">
        <f>E18+E23+E29+E31</f>
        <v>-988</v>
      </c>
      <c r="F33" s="110"/>
      <c r="G33" s="112">
        <f>G18+G23+G29+G31</f>
        <v>56</v>
      </c>
      <c r="H33" s="21"/>
      <c r="I33" s="112">
        <f>I18+I23+I29+I31</f>
        <v>-150</v>
      </c>
      <c r="J33" s="119"/>
      <c r="K33" s="112">
        <f>K18+K23+K29+K31</f>
        <v>-64</v>
      </c>
      <c r="L33" s="21"/>
      <c r="M33" s="153">
        <f>M18+M23+M29+M31</f>
        <v>-120</v>
      </c>
      <c r="O33" s="153">
        <f>O18+O23+O29+O31</f>
        <v>-1343</v>
      </c>
    </row>
    <row r="34" spans="1:13" s="20" customFormat="1" ht="15" customHeight="1">
      <c r="A34" s="22"/>
      <c r="E34" s="61"/>
      <c r="F34" s="110"/>
      <c r="G34" s="112"/>
      <c r="H34" s="21"/>
      <c r="I34" s="219"/>
      <c r="J34" s="119"/>
      <c r="K34" s="112"/>
      <c r="L34" s="21"/>
      <c r="M34" s="21"/>
    </row>
    <row r="35" spans="1:15" s="20" customFormat="1" ht="15" customHeight="1">
      <c r="A35" s="28" t="s">
        <v>70</v>
      </c>
      <c r="B35" s="28"/>
      <c r="C35" s="28"/>
      <c r="D35" s="28"/>
      <c r="E35" s="63">
        <v>1008</v>
      </c>
      <c r="F35" s="49"/>
      <c r="G35" s="169">
        <v>114</v>
      </c>
      <c r="H35" s="28"/>
      <c r="I35" s="139">
        <v>170</v>
      </c>
      <c r="J35" s="171"/>
      <c r="K35" s="169">
        <v>234</v>
      </c>
      <c r="M35" s="28">
        <v>234</v>
      </c>
      <c r="N35" s="28"/>
      <c r="O35" s="34">
        <v>2348</v>
      </c>
    </row>
    <row r="36" spans="1:11" s="20" customFormat="1" ht="15" customHeight="1">
      <c r="A36" s="21"/>
      <c r="B36" s="21"/>
      <c r="C36" s="21"/>
      <c r="D36" s="21"/>
      <c r="E36" s="15"/>
      <c r="F36" s="36"/>
      <c r="G36" s="48"/>
      <c r="H36" s="21"/>
      <c r="I36" s="210"/>
      <c r="J36" s="120"/>
      <c r="K36" s="48"/>
    </row>
    <row r="37" spans="1:17" s="20" customFormat="1" ht="15" customHeight="1">
      <c r="A37" s="172" t="s">
        <v>71</v>
      </c>
      <c r="B37" s="173"/>
      <c r="C37" s="173"/>
      <c r="D37" s="173"/>
      <c r="E37" s="174">
        <f>E33+E35</f>
        <v>20</v>
      </c>
      <c r="F37" s="47"/>
      <c r="G37" s="239">
        <f>G33+G35</f>
        <v>170</v>
      </c>
      <c r="H37" s="28"/>
      <c r="I37" s="220">
        <f>I33+I35</f>
        <v>20</v>
      </c>
      <c r="J37" s="176"/>
      <c r="K37" s="175">
        <f>K33+K35</f>
        <v>170</v>
      </c>
      <c r="M37" s="175">
        <f>M33+M35</f>
        <v>114</v>
      </c>
      <c r="O37" s="175">
        <f>O33+O35</f>
        <v>1005</v>
      </c>
      <c r="Q37" s="206"/>
    </row>
    <row r="38" spans="1:11" s="20" customFormat="1" ht="15" customHeight="1">
      <c r="A38" s="113"/>
      <c r="C38" s="24"/>
      <c r="D38" s="24"/>
      <c r="E38" s="155"/>
      <c r="F38" s="42"/>
      <c r="G38" s="114"/>
      <c r="H38" s="21"/>
      <c r="I38" s="221"/>
      <c r="J38" s="118"/>
      <c r="K38" s="114"/>
    </row>
    <row r="39" spans="1:11" s="20" customFormat="1" ht="15" customHeight="1">
      <c r="A39" s="20" t="s">
        <v>16</v>
      </c>
      <c r="E39" s="15"/>
      <c r="F39" s="31"/>
      <c r="G39" s="31"/>
      <c r="H39" s="21"/>
      <c r="I39" s="210"/>
      <c r="J39" s="18"/>
      <c r="K39" s="31"/>
    </row>
    <row r="40" spans="2:15" s="20" customFormat="1" ht="15" customHeight="1">
      <c r="B40" s="140" t="s">
        <v>33</v>
      </c>
      <c r="C40" s="140"/>
      <c r="D40" s="140"/>
      <c r="E40" s="160">
        <f>+I40-428</f>
        <v>131</v>
      </c>
      <c r="F40" s="36"/>
      <c r="G40" s="237">
        <f>+K40-528</f>
        <v>173</v>
      </c>
      <c r="H40" s="21"/>
      <c r="I40" s="159">
        <f>468+91</f>
        <v>559</v>
      </c>
      <c r="J40" s="120"/>
      <c r="K40" s="115">
        <v>701</v>
      </c>
      <c r="M40" s="20">
        <v>528</v>
      </c>
      <c r="O40" s="20">
        <v>410</v>
      </c>
    </row>
    <row r="41" spans="1:15" s="21" customFormat="1" ht="15" customHeight="1">
      <c r="A41" s="24"/>
      <c r="B41" s="161" t="s">
        <v>32</v>
      </c>
      <c r="C41" s="161"/>
      <c r="D41" s="161"/>
      <c r="E41" s="160">
        <f>+I41-4</f>
        <v>0</v>
      </c>
      <c r="F41" s="162"/>
      <c r="G41" s="236">
        <f>+K41-4</f>
        <v>0</v>
      </c>
      <c r="I41" s="160">
        <v>4</v>
      </c>
      <c r="J41" s="158"/>
      <c r="K41" s="230">
        <v>4</v>
      </c>
      <c r="M41" s="21">
        <v>4</v>
      </c>
      <c r="O41" s="21">
        <v>0</v>
      </c>
    </row>
    <row r="42" spans="1:15" s="21" customFormat="1" ht="15" customHeight="1">
      <c r="A42" s="173"/>
      <c r="B42" s="177" t="s">
        <v>51</v>
      </c>
      <c r="C42" s="177"/>
      <c r="D42" s="177"/>
      <c r="E42" s="178">
        <f>+I42-0</f>
        <v>0</v>
      </c>
      <c r="F42" s="179"/>
      <c r="G42" s="238">
        <f>+K42-73</f>
        <v>0</v>
      </c>
      <c r="H42" s="28"/>
      <c r="I42" s="178">
        <v>0</v>
      </c>
      <c r="J42" s="180"/>
      <c r="K42" s="198">
        <v>73</v>
      </c>
      <c r="M42" s="188">
        <v>73</v>
      </c>
      <c r="O42" s="188">
        <v>-157</v>
      </c>
    </row>
    <row r="43" spans="5:9" s="20" customFormat="1" ht="15" customHeight="1">
      <c r="E43" s="19"/>
      <c r="F43" s="31"/>
      <c r="G43" s="31"/>
      <c r="H43" s="21"/>
      <c r="I43" s="210"/>
    </row>
    <row r="44" spans="5:9" s="20" customFormat="1" ht="15" customHeight="1">
      <c r="E44" s="19"/>
      <c r="F44" s="31"/>
      <c r="G44" s="31"/>
      <c r="H44" s="21"/>
      <c r="I44" s="156"/>
    </row>
    <row r="45" spans="5:9" s="10" customFormat="1" ht="15">
      <c r="E45" s="16"/>
      <c r="F45" s="12"/>
      <c r="G45" s="12"/>
      <c r="H45" s="9"/>
      <c r="I45" s="222"/>
    </row>
    <row r="46" spans="5:9" s="10" customFormat="1" ht="15">
      <c r="E46" s="16"/>
      <c r="F46" s="12"/>
      <c r="G46" s="12"/>
      <c r="H46" s="9"/>
      <c r="I46" s="222"/>
    </row>
    <row r="47" spans="5:9" s="10" customFormat="1" ht="15">
      <c r="E47" s="16"/>
      <c r="F47" s="12"/>
      <c r="G47" s="12"/>
      <c r="H47" s="9"/>
      <c r="I47" s="222"/>
    </row>
    <row r="48" spans="5:9" s="10" customFormat="1" ht="15">
      <c r="E48" s="16"/>
      <c r="F48" s="12"/>
      <c r="G48" s="12"/>
      <c r="H48" s="9"/>
      <c r="I48" s="222"/>
    </row>
    <row r="49" spans="5:9" s="10" customFormat="1" ht="15">
      <c r="E49" s="16"/>
      <c r="F49" s="12"/>
      <c r="G49" s="12"/>
      <c r="H49" s="9"/>
      <c r="I49" s="222"/>
    </row>
    <row r="50" spans="5:9" s="10" customFormat="1" ht="15">
      <c r="E50" s="16"/>
      <c r="F50" s="12"/>
      <c r="G50" s="12"/>
      <c r="H50" s="9"/>
      <c r="I50" s="222"/>
    </row>
    <row r="51" spans="5:9" s="10" customFormat="1" ht="15">
      <c r="E51" s="16"/>
      <c r="F51" s="12"/>
      <c r="G51" s="12"/>
      <c r="H51" s="9"/>
      <c r="I51" s="222"/>
    </row>
    <row r="52" spans="5:9" s="10" customFormat="1" ht="15">
      <c r="E52" s="16"/>
      <c r="F52" s="12"/>
      <c r="G52" s="12"/>
      <c r="H52" s="9"/>
      <c r="I52" s="222"/>
    </row>
    <row r="53" spans="5:9" s="10" customFormat="1" ht="15">
      <c r="E53" s="16"/>
      <c r="F53" s="12"/>
      <c r="G53" s="12"/>
      <c r="H53" s="9"/>
      <c r="I53" s="222"/>
    </row>
    <row r="54" spans="5:9" s="10" customFormat="1" ht="15">
      <c r="E54" s="16"/>
      <c r="F54" s="12"/>
      <c r="G54" s="12"/>
      <c r="H54" s="9"/>
      <c r="I54" s="222"/>
    </row>
    <row r="55" spans="5:9" s="10" customFormat="1" ht="15">
      <c r="E55" s="16"/>
      <c r="F55" s="12"/>
      <c r="G55" s="12"/>
      <c r="H55" s="9"/>
      <c r="I55" s="222"/>
    </row>
    <row r="56" spans="5:9" s="10" customFormat="1" ht="15">
      <c r="E56" s="16"/>
      <c r="F56" s="12"/>
      <c r="G56" s="12"/>
      <c r="H56" s="9"/>
      <c r="I56" s="222"/>
    </row>
    <row r="57" spans="5:9" s="10" customFormat="1" ht="15">
      <c r="E57" s="16"/>
      <c r="F57" s="12"/>
      <c r="G57" s="12"/>
      <c r="H57" s="9"/>
      <c r="I57" s="222"/>
    </row>
    <row r="58" spans="5:9" s="10" customFormat="1" ht="15">
      <c r="E58" s="16"/>
      <c r="F58" s="12"/>
      <c r="G58" s="12"/>
      <c r="H58" s="9"/>
      <c r="I58" s="222"/>
    </row>
    <row r="59" spans="5:9" s="10" customFormat="1" ht="15">
      <c r="E59" s="16"/>
      <c r="F59" s="12"/>
      <c r="G59" s="12"/>
      <c r="H59" s="9"/>
      <c r="I59" s="222"/>
    </row>
    <row r="60" spans="5:9" s="10" customFormat="1" ht="15">
      <c r="E60" s="16"/>
      <c r="F60" s="12"/>
      <c r="G60" s="12"/>
      <c r="H60" s="9"/>
      <c r="I60" s="222"/>
    </row>
    <row r="61" spans="5:9" s="10" customFormat="1" ht="15">
      <c r="E61" s="16"/>
      <c r="F61" s="12"/>
      <c r="G61" s="12"/>
      <c r="H61" s="9"/>
      <c r="I61" s="222"/>
    </row>
    <row r="62" spans="5:9" s="10" customFormat="1" ht="15">
      <c r="E62" s="16"/>
      <c r="F62" s="12"/>
      <c r="G62" s="12"/>
      <c r="H62" s="9"/>
      <c r="I62" s="222"/>
    </row>
    <row r="63" spans="5:9" s="10" customFormat="1" ht="15">
      <c r="E63" s="16"/>
      <c r="F63" s="12"/>
      <c r="G63" s="12"/>
      <c r="H63" s="9"/>
      <c r="I63" s="222"/>
    </row>
    <row r="64" spans="5:9" s="10" customFormat="1" ht="15">
      <c r="E64" s="16"/>
      <c r="F64" s="12"/>
      <c r="G64" s="12"/>
      <c r="H64" s="9"/>
      <c r="I64" s="222"/>
    </row>
    <row r="65" spans="5:9" s="10" customFormat="1" ht="15">
      <c r="E65" s="16"/>
      <c r="F65" s="12"/>
      <c r="G65" s="12"/>
      <c r="H65" s="9"/>
      <c r="I65" s="222"/>
    </row>
    <row r="66" spans="5:9" s="10" customFormat="1" ht="15">
      <c r="E66" s="16"/>
      <c r="F66" s="12"/>
      <c r="G66" s="12"/>
      <c r="H66" s="9"/>
      <c r="I66" s="222"/>
    </row>
    <row r="67" spans="5:9" ht="15.75">
      <c r="E67" s="19"/>
      <c r="F67" s="1"/>
      <c r="G67" s="18"/>
      <c r="I67" s="156"/>
    </row>
    <row r="68" spans="5:9" ht="15.75">
      <c r="E68" s="19"/>
      <c r="F68" s="1"/>
      <c r="G68" s="18"/>
      <c r="I68" s="156"/>
    </row>
    <row r="69" spans="5:9" ht="15.75">
      <c r="E69" s="19"/>
      <c r="F69" s="1"/>
      <c r="G69" s="18"/>
      <c r="I69" s="156"/>
    </row>
    <row r="70" spans="5:9" ht="15.75">
      <c r="E70" s="19"/>
      <c r="F70" s="1"/>
      <c r="G70" s="18"/>
      <c r="I70" s="156"/>
    </row>
    <row r="71" spans="5:9" ht="15.75">
      <c r="E71" s="19"/>
      <c r="F71" s="1"/>
      <c r="G71" s="18"/>
      <c r="I71" s="156"/>
    </row>
    <row r="72" spans="5:9" ht="15.75">
      <c r="E72" s="19"/>
      <c r="F72" s="1"/>
      <c r="G72" s="18"/>
      <c r="I72" s="156"/>
    </row>
    <row r="73" spans="5:9" ht="15.75">
      <c r="E73" s="19"/>
      <c r="F73" s="1"/>
      <c r="G73" s="18"/>
      <c r="I73" s="156"/>
    </row>
    <row r="74" spans="5:9" ht="15.75">
      <c r="E74" s="19"/>
      <c r="F74" s="1"/>
      <c r="G74" s="18"/>
      <c r="I74" s="156"/>
    </row>
    <row r="75" spans="5:9" ht="15.75">
      <c r="E75" s="19"/>
      <c r="F75" s="1"/>
      <c r="G75" s="18"/>
      <c r="I75" s="156"/>
    </row>
    <row r="76" spans="5:9" ht="15.75">
      <c r="E76" s="19"/>
      <c r="F76" s="1"/>
      <c r="G76" s="18"/>
      <c r="I76" s="156"/>
    </row>
    <row r="77" spans="5:9" ht="15.75">
      <c r="E77" s="19"/>
      <c r="F77" s="1"/>
      <c r="G77" s="18"/>
      <c r="I77" s="156"/>
    </row>
    <row r="78" spans="5:9" ht="15.75">
      <c r="E78" s="19"/>
      <c r="F78" s="1"/>
      <c r="G78" s="18"/>
      <c r="I78" s="156"/>
    </row>
    <row r="79" spans="5:9" ht="15.75">
      <c r="E79" s="19"/>
      <c r="F79" s="1"/>
      <c r="G79" s="18"/>
      <c r="I79" s="156"/>
    </row>
    <row r="80" spans="5:9" ht="15.75">
      <c r="E80" s="19"/>
      <c r="F80" s="1"/>
      <c r="G80" s="18"/>
      <c r="I80" s="156"/>
    </row>
    <row r="81" spans="5:9" ht="15.75">
      <c r="E81" s="19"/>
      <c r="F81" s="1"/>
      <c r="G81" s="18"/>
      <c r="I81" s="156"/>
    </row>
    <row r="82" spans="5:9" ht="15.75">
      <c r="E82" s="19"/>
      <c r="F82" s="1"/>
      <c r="G82" s="18"/>
      <c r="I82" s="156"/>
    </row>
    <row r="83" spans="5:9" ht="15.75">
      <c r="E83" s="19"/>
      <c r="F83" s="1"/>
      <c r="G83" s="18"/>
      <c r="I83" s="156"/>
    </row>
    <row r="84" spans="5:9" ht="15.75">
      <c r="E84" s="19"/>
      <c r="F84" s="1"/>
      <c r="G84" s="18"/>
      <c r="I84" s="156"/>
    </row>
    <row r="85" spans="5:9" ht="15.75">
      <c r="E85" s="19"/>
      <c r="F85" s="1"/>
      <c r="G85" s="18"/>
      <c r="I85" s="156"/>
    </row>
    <row r="86" spans="5:9" ht="15.75">
      <c r="E86" s="19"/>
      <c r="F86" s="1"/>
      <c r="G86" s="18"/>
      <c r="I86" s="156"/>
    </row>
    <row r="87" spans="5:9" ht="15.75">
      <c r="E87" s="19"/>
      <c r="F87" s="1"/>
      <c r="G87" s="18"/>
      <c r="I87" s="156"/>
    </row>
    <row r="88" spans="5:9" ht="15.75">
      <c r="E88" s="19"/>
      <c r="F88" s="1"/>
      <c r="G88" s="18"/>
      <c r="I88" s="156"/>
    </row>
    <row r="89" spans="5:9" ht="15.75">
      <c r="E89" s="19"/>
      <c r="F89" s="1"/>
      <c r="G89" s="18"/>
      <c r="I89" s="156"/>
    </row>
    <row r="90" spans="5:9" ht="15.75">
      <c r="E90" s="19"/>
      <c r="F90" s="1"/>
      <c r="G90" s="18"/>
      <c r="I90" s="156"/>
    </row>
    <row r="91" spans="5:9" ht="15.75">
      <c r="E91" s="19"/>
      <c r="F91" s="1"/>
      <c r="G91" s="18"/>
      <c r="I91" s="156"/>
    </row>
    <row r="92" spans="5:9" ht="15.75">
      <c r="E92" s="19"/>
      <c r="F92" s="1"/>
      <c r="G92" s="18"/>
      <c r="I92" s="156"/>
    </row>
    <row r="93" spans="5:9" ht="15.75">
      <c r="E93" s="19"/>
      <c r="F93" s="1"/>
      <c r="G93" s="18"/>
      <c r="I93" s="156"/>
    </row>
    <row r="94" spans="5:9" ht="15.75">
      <c r="E94" s="19"/>
      <c r="F94" s="1"/>
      <c r="G94" s="18"/>
      <c r="I94" s="156"/>
    </row>
    <row r="95" spans="5:9" ht="15.75">
      <c r="E95" s="19"/>
      <c r="F95" s="1"/>
      <c r="G95" s="18"/>
      <c r="I95" s="156"/>
    </row>
    <row r="96" spans="5:9" ht="15.75">
      <c r="E96" s="19"/>
      <c r="F96" s="1"/>
      <c r="G96" s="18"/>
      <c r="I96" s="156"/>
    </row>
    <row r="97" spans="5:9" ht="15.75">
      <c r="E97" s="19"/>
      <c r="F97" s="1"/>
      <c r="G97" s="18"/>
      <c r="I97" s="156"/>
    </row>
    <row r="98" spans="5:9" ht="15.75">
      <c r="E98" s="19"/>
      <c r="F98" s="1"/>
      <c r="G98" s="18"/>
      <c r="I98" s="156"/>
    </row>
    <row r="99" spans="5:9" ht="15.75">
      <c r="E99" s="19"/>
      <c r="F99" s="1"/>
      <c r="G99" s="18"/>
      <c r="I99" s="156"/>
    </row>
    <row r="100" spans="5:9" ht="15.75">
      <c r="E100" s="19"/>
      <c r="F100" s="1"/>
      <c r="G100" s="18"/>
      <c r="I100" s="156"/>
    </row>
  </sheetData>
  <sheetProtection/>
  <mergeCells count="1">
    <mergeCell ref="I3:K3"/>
  </mergeCells>
  <printOptions/>
  <pageMargins left="1" right="0.8" top="0.75" bottom="0.5" header="0.5" footer="0.5"/>
  <pageSetup blackAndWhite="1" fitToHeight="1" fitToWidth="1" horizontalDpi="600" verticalDpi="600" orientation="portrait"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Craig</dc:creator>
  <cp:keywords/>
  <dc:description/>
  <cp:lastModifiedBy>User</cp:lastModifiedBy>
  <cp:lastPrinted>2010-02-03T17:26:41Z</cp:lastPrinted>
  <dcterms:created xsi:type="dcterms:W3CDTF">2006-01-05T14:02:38Z</dcterms:created>
  <dcterms:modified xsi:type="dcterms:W3CDTF">2010-02-03T17:59:30Z</dcterms:modified>
  <cp:category/>
  <cp:version/>
  <cp:contentType/>
  <cp:contentStatus/>
</cp:coreProperties>
</file>